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Z\Dropbox\Akce 2021\lovosady\"/>
    </mc:Choice>
  </mc:AlternateContent>
  <bookViews>
    <workbookView xWindow="0" yWindow="0" windowWidth="20040" windowHeight="8232" tabRatio="793" firstSheet="8" activeTab="14"/>
  </bookViews>
  <sheets>
    <sheet name="Rekapitulace stavby" sheetId="1" r:id="rId1"/>
    <sheet name="VRN" sheetId="17" r:id="rId2"/>
    <sheet name="VENK. ROZV. SO 01" sheetId="2" r:id="rId3"/>
    <sheet name="PROTLAK SO 01.1" sheetId="3" r:id="rId4"/>
    <sheet name="SO 02.1_852_9-11" sheetId="6" r:id="rId5"/>
    <sheet name="SO 02.2_854_13-15" sheetId="7" r:id="rId6"/>
    <sheet name="SO 02.3_851_7-5" sheetId="8" r:id="rId7"/>
    <sheet name="SO 02.4_850" sheetId="9" r:id="rId8"/>
    <sheet name="SO 02.5_876_31-29" sheetId="10" r:id="rId9"/>
    <sheet name="SO 02.6_893_35" sheetId="11" r:id="rId10"/>
    <sheet name="SO 02.7_894_37" sheetId="12" r:id="rId11"/>
    <sheet name="SO 02.8_865" sheetId="13" r:id="rId12"/>
    <sheet name="SO 02.9_896" sheetId="14" r:id="rId13"/>
    <sheet name="SO 02.10_897" sheetId="15" r:id="rId14"/>
    <sheet name="SO 02.11_MŠ" sheetId="16" r:id="rId15"/>
    <sheet name="SO 03 - K - 16A" sheetId="4" r:id="rId16"/>
  </sheets>
  <externalReferences>
    <externalReference r:id="rId17"/>
    <externalReference r:id="rId18"/>
  </externalReferences>
  <definedNames>
    <definedName name="_xlnm._FilterDatabase" localSheetId="3" hidden="1">'PROTLAK SO 01.1'!$C$80:$K$99</definedName>
    <definedName name="_xlnm._FilterDatabase" localSheetId="4" hidden="1">'SO 02.1_852_9-11'!$C$84:$K$154</definedName>
    <definedName name="_xlnm._FilterDatabase" localSheetId="13" hidden="1">'SO 02.10_897'!$C$83:$K$141</definedName>
    <definedName name="_xlnm._FilterDatabase" localSheetId="14" hidden="1">'SO 02.11_MŠ'!$C$81:$K$159</definedName>
    <definedName name="_xlnm._FilterDatabase" localSheetId="5" hidden="1">'SO 02.2_854_13-15'!$C$82:$K$145</definedName>
    <definedName name="_xlnm._FilterDatabase" localSheetId="6" hidden="1">'SO 02.3_851_7-5'!$C$82:$K$143</definedName>
    <definedName name="_xlnm._FilterDatabase" localSheetId="7" hidden="1">'SO 02.4_850'!$C$83:$K$144</definedName>
    <definedName name="_xlnm._FilterDatabase" localSheetId="8" hidden="1">'SO 02.5_876_31-29'!$C$83:$K$145</definedName>
    <definedName name="_xlnm._FilterDatabase" localSheetId="9" hidden="1">'SO 02.6_893_35'!$C$81:$K$145</definedName>
    <definedName name="_xlnm._FilterDatabase" localSheetId="10" hidden="1">'SO 02.7_894_37'!$C$82:$K$144</definedName>
    <definedName name="_xlnm._FilterDatabase" localSheetId="11" hidden="1">'SO 02.8_865'!$C$84:$K$145</definedName>
    <definedName name="_xlnm._FilterDatabase" localSheetId="12" hidden="1">'SO 02.9_896'!$C$84:$K$144</definedName>
    <definedName name="_xlnm._FilterDatabase" localSheetId="15" hidden="1">'SO 03 - K - 16A'!$C$86:$K$125</definedName>
    <definedName name="_xlnm._FilterDatabase" localSheetId="2" hidden="1">'VENK. ROZV. SO 01'!$C$93:$K$318</definedName>
    <definedName name="_xlnm.Print_Titles" localSheetId="3">'PROTLAK SO 01.1'!$80:$80</definedName>
    <definedName name="_xlnm.Print_Titles" localSheetId="0">'Rekapitulace stavby'!$59:$59</definedName>
    <definedName name="_xlnm.Print_Titles" localSheetId="4">'SO 02.1_852_9-11'!$84:$84</definedName>
    <definedName name="_xlnm.Print_Titles" localSheetId="13">'SO 02.10_897'!$83:$83</definedName>
    <definedName name="_xlnm.Print_Titles" localSheetId="14">'SO 02.11_MŠ'!$81:$81</definedName>
    <definedName name="_xlnm.Print_Titles" localSheetId="5">'SO 02.2_854_13-15'!$82:$82</definedName>
    <definedName name="_xlnm.Print_Titles" localSheetId="6">'SO 02.3_851_7-5'!$82:$82</definedName>
    <definedName name="_xlnm.Print_Titles" localSheetId="7">'SO 02.4_850'!$83:$83</definedName>
    <definedName name="_xlnm.Print_Titles" localSheetId="8">'SO 02.5_876_31-29'!$83:$83</definedName>
    <definedName name="_xlnm.Print_Titles" localSheetId="9">'SO 02.6_893_35'!$81:$81</definedName>
    <definedName name="_xlnm.Print_Titles" localSheetId="10">'SO 02.7_894_37'!$82:$82</definedName>
    <definedName name="_xlnm.Print_Titles" localSheetId="11">'SO 02.8_865'!$84:$84</definedName>
    <definedName name="_xlnm.Print_Titles" localSheetId="12">'SO 02.9_896'!$84:$84</definedName>
    <definedName name="_xlnm.Print_Titles" localSheetId="15">'SO 03 - K - 16A'!$86:$86</definedName>
    <definedName name="_xlnm.Print_Titles" localSheetId="2">'VENK. ROZV. SO 01'!$93:$93</definedName>
    <definedName name="_xlnm.Print_Area" localSheetId="3">'PROTLAK SO 01.1'!$C$4:$J$39,'PROTLAK SO 01.1'!$C$45:$J$62,'PROTLAK SO 01.1'!$C$68:$K$99</definedName>
    <definedName name="_xlnm.Print_Area" localSheetId="0">'Rekapitulace stavby'!$D$4:$AO$43,'Rekapitulace stavby'!$C$49:$AQ$78</definedName>
    <definedName name="_xlnm.Print_Area" localSheetId="4">'SO 02.1_852_9-11'!$C$45:$J$66,'SO 02.1_852_9-11'!$C$72:$K$171</definedName>
    <definedName name="_xlnm.Print_Area" localSheetId="13">'SO 02.10_897'!$C$45:$J$65,'SO 02.10_897'!$C$71:$K$158</definedName>
    <definedName name="_xlnm.Print_Area" localSheetId="14">'SO 02.11_MŠ'!$C$45:$J$63,'SO 02.11_MŠ'!$C$69:$K$185</definedName>
    <definedName name="_xlnm.Print_Area" localSheetId="5">'SO 02.2_854_13-15'!$C$45:$J$64,'SO 02.2_854_13-15'!$C$70:$K$164</definedName>
    <definedName name="_xlnm.Print_Area" localSheetId="6">'SO 02.3_851_7-5'!$C$45:$J$64,'SO 02.3_851_7-5'!$C$70:$K$161</definedName>
    <definedName name="_xlnm.Print_Area" localSheetId="7">'SO 02.4_850'!$B$45:$J$65,'SO 02.4_850'!$C$71:$K$161</definedName>
    <definedName name="_xlnm.Print_Area" localSheetId="8">'SO 02.5_876_31-29'!$C$45:$J$65,'SO 02.5_876_31-29'!$C$71:$K$162</definedName>
    <definedName name="_xlnm.Print_Area" localSheetId="9">'SO 02.6_893_35'!$C$45:$J$63,'SO 02.6_893_35'!$C$69:$K$162</definedName>
    <definedName name="_xlnm.Print_Area" localSheetId="10">'SO 02.7_894_37'!$C$45:$J$64,'SO 02.7_894_37'!$C$70:$K$161</definedName>
    <definedName name="_xlnm.Print_Area" localSheetId="11">'SO 02.8_865'!$C$45:$J$66,'SO 02.8_865'!$C$72:$K$164</definedName>
    <definedName name="_xlnm.Print_Area" localSheetId="12">'SO 02.9_896'!$C$45:$J$66,'SO 02.9_896'!$C$72:$K$161</definedName>
    <definedName name="_xlnm.Print_Area" localSheetId="15">'SO 03 - K - 16A'!$C$4:$J$39,'SO 03 - K - 16A'!$C$45:$J$68,'SO 03 - K - 16A'!$C$74:$K$125</definedName>
    <definedName name="_xlnm.Print_Area" localSheetId="2">'VENK. ROZV. SO 01'!$C$4:$J$39,'VENK. ROZV. SO 01'!$C$45:$J$75,'VENK. ROZV. SO 01'!$C$81:$K$331</definedName>
  </definedNames>
  <calcPr calcId="152511"/>
</workbook>
</file>

<file path=xl/calcChain.xml><?xml version="1.0" encoding="utf-8"?>
<calcChain xmlns="http://schemas.openxmlformats.org/spreadsheetml/2006/main">
  <c r="J182" i="16" l="1"/>
  <c r="J181" i="16"/>
  <c r="J180" i="16"/>
  <c r="J179" i="16"/>
  <c r="J178" i="16"/>
  <c r="J177" i="16"/>
  <c r="J185" i="16"/>
  <c r="J184" i="16" s="1"/>
  <c r="J157" i="15"/>
  <c r="J156" i="15"/>
  <c r="J160" i="14"/>
  <c r="J159" i="14" s="1"/>
  <c r="J161" i="13"/>
  <c r="J160" i="13"/>
  <c r="J160" i="12"/>
  <c r="J159" i="12"/>
  <c r="J161" i="11"/>
  <c r="J160" i="11" s="1"/>
  <c r="J161" i="10"/>
  <c r="J160" i="10"/>
  <c r="J160" i="9"/>
  <c r="J159" i="9" s="1"/>
  <c r="J160" i="8"/>
  <c r="J159" i="8" s="1"/>
  <c r="J162" i="7"/>
  <c r="J161" i="7" s="1"/>
  <c r="J170" i="6"/>
  <c r="J169" i="6" s="1"/>
  <c r="J129" i="4"/>
  <c r="J128" i="4" s="1"/>
  <c r="J87" i="4" s="1"/>
  <c r="J176" i="16" l="1"/>
  <c r="H101" i="17"/>
  <c r="H100" i="17"/>
  <c r="H97" i="17"/>
  <c r="H96" i="17"/>
  <c r="H95" i="17"/>
  <c r="H153" i="17"/>
  <c r="H152" i="17"/>
  <c r="H150" i="17"/>
  <c r="H149" i="17"/>
  <c r="H148" i="17"/>
  <c r="H147" i="17"/>
  <c r="H146" i="17"/>
  <c r="H145" i="17"/>
  <c r="H144" i="17"/>
  <c r="H143" i="17" s="1"/>
  <c r="H98" i="17" s="1"/>
  <c r="H142" i="17"/>
  <c r="H141" i="17"/>
  <c r="H140" i="17"/>
  <c r="H139" i="17"/>
  <c r="H138" i="17"/>
  <c r="H137" i="17"/>
  <c r="H136" i="17"/>
  <c r="H135" i="17"/>
  <c r="H132" i="17" s="1"/>
  <c r="H134" i="17"/>
  <c r="H133" i="17"/>
  <c r="H131" i="17"/>
  <c r="H130" i="17"/>
  <c r="H129" i="17"/>
  <c r="H128" i="17"/>
  <c r="H127" i="17"/>
  <c r="H125" i="17" s="1"/>
  <c r="H126" i="17"/>
  <c r="H120" i="17"/>
  <c r="C115" i="17"/>
  <c r="H89" i="17"/>
  <c r="D89" i="17"/>
  <c r="D86" i="17"/>
  <c r="C84" i="17"/>
  <c r="C82" i="17"/>
  <c r="H34" i="17"/>
  <c r="D34" i="17"/>
  <c r="H33" i="17"/>
  <c r="D33" i="17"/>
  <c r="H32" i="17"/>
  <c r="D32" i="17"/>
  <c r="H31" i="17"/>
  <c r="D31" i="17"/>
  <c r="H30" i="17"/>
  <c r="D30" i="17"/>
  <c r="H21" i="17"/>
  <c r="C21" i="17"/>
  <c r="H20" i="17"/>
  <c r="H18" i="17"/>
  <c r="C18" i="17"/>
  <c r="H119" i="17" s="1"/>
  <c r="H17" i="17"/>
  <c r="H15" i="17"/>
  <c r="C15" i="17"/>
  <c r="H14" i="17"/>
  <c r="H12" i="17"/>
  <c r="C12" i="17"/>
  <c r="D119" i="17" s="1"/>
  <c r="H11" i="17"/>
  <c r="C4" i="17"/>
  <c r="C113" i="17" s="1"/>
  <c r="H151" i="17" l="1"/>
  <c r="H103" i="17" s="1"/>
  <c r="H124" i="17"/>
  <c r="H86" i="17"/>
  <c r="D88" i="17"/>
  <c r="H88" i="17"/>
  <c r="AK29" i="1"/>
  <c r="W29" i="1"/>
  <c r="L51" i="1"/>
  <c r="L52" i="1"/>
  <c r="J197" i="2"/>
  <c r="J183" i="2"/>
  <c r="J184" i="2"/>
  <c r="H123" i="17" l="1"/>
  <c r="H94" i="17"/>
  <c r="E7" i="4"/>
  <c r="J12" i="4"/>
  <c r="J35" i="4"/>
  <c r="J36" i="4"/>
  <c r="J37" i="4"/>
  <c r="H93" i="17" l="1"/>
  <c r="AG77" i="1" s="1"/>
  <c r="H27" i="17"/>
  <c r="H36" i="17" s="1"/>
  <c r="J172" i="16"/>
  <c r="J171" i="16" s="1"/>
  <c r="J170" i="16" s="1"/>
  <c r="J64" i="16" s="1"/>
  <c r="J169" i="16"/>
  <c r="J165" i="16"/>
  <c r="J163" i="16"/>
  <c r="J161" i="16"/>
  <c r="J160" i="16" s="1"/>
  <c r="J140" i="16"/>
  <c r="J139" i="16"/>
  <c r="J138" i="16"/>
  <c r="J137" i="16"/>
  <c r="J135" i="16"/>
  <c r="J134" i="16"/>
  <c r="J133" i="16"/>
  <c r="J128" i="16"/>
  <c r="J127" i="16"/>
  <c r="J126" i="16"/>
  <c r="J125" i="16"/>
  <c r="J124" i="16"/>
  <c r="J123" i="16"/>
  <c r="J116" i="16"/>
  <c r="J111" i="16"/>
  <c r="J110" i="16" s="1"/>
  <c r="J154" i="15"/>
  <c r="J153" i="15" s="1"/>
  <c r="J152" i="15" s="1"/>
  <c r="J64" i="15" s="1"/>
  <c r="J151" i="15"/>
  <c r="J147" i="15"/>
  <c r="J145" i="15"/>
  <c r="J143" i="15"/>
  <c r="J142" i="15" s="1"/>
  <c r="J118" i="15"/>
  <c r="J117" i="15"/>
  <c r="J116" i="15"/>
  <c r="J115" i="15"/>
  <c r="J113" i="15"/>
  <c r="J112" i="15"/>
  <c r="J111" i="15"/>
  <c r="J106" i="15"/>
  <c r="J105" i="15"/>
  <c r="J104" i="15"/>
  <c r="J103" i="15"/>
  <c r="J102" i="15"/>
  <c r="J101" i="15"/>
  <c r="J91" i="15"/>
  <c r="J87" i="15"/>
  <c r="J157" i="14"/>
  <c r="J156" i="14" s="1"/>
  <c r="J155" i="14" s="1"/>
  <c r="J64" i="14" s="1"/>
  <c r="J154" i="14"/>
  <c r="J150" i="14"/>
  <c r="J148" i="14"/>
  <c r="J146" i="14"/>
  <c r="J145" i="14" s="1"/>
  <c r="J119" i="14"/>
  <c r="J118" i="14"/>
  <c r="J117" i="14"/>
  <c r="J116" i="14"/>
  <c r="J114" i="14"/>
  <c r="J113" i="14"/>
  <c r="J112" i="14"/>
  <c r="J107" i="14"/>
  <c r="J106" i="14"/>
  <c r="J105" i="14"/>
  <c r="J104" i="14"/>
  <c r="J103" i="14"/>
  <c r="J102" i="14"/>
  <c r="J92" i="14"/>
  <c r="J88" i="14"/>
  <c r="J158" i="13"/>
  <c r="J157" i="13" s="1"/>
  <c r="J156" i="13" s="1"/>
  <c r="J64" i="13" s="1"/>
  <c r="J155" i="13"/>
  <c r="J151" i="13"/>
  <c r="J149" i="13"/>
  <c r="J147" i="13"/>
  <c r="J146" i="13" s="1"/>
  <c r="J119" i="13"/>
  <c r="J118" i="13"/>
  <c r="J117" i="13"/>
  <c r="J116" i="13"/>
  <c r="J114" i="13"/>
  <c r="J113" i="13"/>
  <c r="J112" i="13"/>
  <c r="J107" i="13"/>
  <c r="J106" i="13"/>
  <c r="J105" i="13"/>
  <c r="J104" i="13"/>
  <c r="J103" i="13"/>
  <c r="J102" i="13"/>
  <c r="J92" i="13"/>
  <c r="J88" i="13"/>
  <c r="J157" i="12"/>
  <c r="J155" i="12" s="1"/>
  <c r="J64" i="12" s="1"/>
  <c r="J154" i="12"/>
  <c r="J150" i="12"/>
  <c r="J148" i="12"/>
  <c r="J146" i="12"/>
  <c r="J145" i="12" s="1"/>
  <c r="J119" i="12"/>
  <c r="J118" i="12"/>
  <c r="J117" i="12"/>
  <c r="J116" i="12"/>
  <c r="J114" i="12"/>
  <c r="J113" i="12"/>
  <c r="J112" i="12"/>
  <c r="J111" i="12"/>
  <c r="J106" i="12"/>
  <c r="J105" i="12"/>
  <c r="J104" i="12"/>
  <c r="J103" i="12"/>
  <c r="J102" i="12"/>
  <c r="J101" i="12"/>
  <c r="J100" i="12"/>
  <c r="J90" i="12"/>
  <c r="J86" i="12"/>
  <c r="J92" i="11"/>
  <c r="J91" i="11" s="1"/>
  <c r="J158" i="11"/>
  <c r="J157" i="11" s="1"/>
  <c r="J156" i="11" s="1"/>
  <c r="J64" i="11" s="1"/>
  <c r="J155" i="11"/>
  <c r="J151" i="11"/>
  <c r="J148" i="11" s="1"/>
  <c r="J149" i="11"/>
  <c r="J147" i="11"/>
  <c r="J146" i="11" s="1"/>
  <c r="J127" i="11"/>
  <c r="J126" i="11"/>
  <c r="J125" i="11"/>
  <c r="J124" i="11"/>
  <c r="J115" i="11"/>
  <c r="J114" i="11"/>
  <c r="J113" i="11"/>
  <c r="J112" i="11"/>
  <c r="J107" i="11"/>
  <c r="J106" i="11"/>
  <c r="J105" i="11"/>
  <c r="J104" i="11"/>
  <c r="J103" i="11"/>
  <c r="J102" i="11"/>
  <c r="J101" i="11"/>
  <c r="J96" i="11"/>
  <c r="J158" i="10"/>
  <c r="J157" i="10" s="1"/>
  <c r="J156" i="10" s="1"/>
  <c r="J64" i="10" s="1"/>
  <c r="J155" i="10"/>
  <c r="J151" i="10"/>
  <c r="J149" i="10"/>
  <c r="J147" i="10"/>
  <c r="J146" i="10" s="1"/>
  <c r="J120" i="10"/>
  <c r="J119" i="10"/>
  <c r="J118" i="10"/>
  <c r="J117" i="10"/>
  <c r="J116" i="10" s="1"/>
  <c r="J108" i="10"/>
  <c r="J107" i="10"/>
  <c r="J106" i="10"/>
  <c r="J115" i="10"/>
  <c r="J114" i="10"/>
  <c r="J113" i="10"/>
  <c r="J112" i="10"/>
  <c r="J111" i="10"/>
  <c r="J110" i="10"/>
  <c r="J91" i="10"/>
  <c r="J87" i="10"/>
  <c r="J87" i="9"/>
  <c r="J88" i="9"/>
  <c r="J89" i="9"/>
  <c r="J157" i="9"/>
  <c r="J156" i="9" s="1"/>
  <c r="J155" i="9" s="1"/>
  <c r="J64" i="9" s="1"/>
  <c r="J154" i="9"/>
  <c r="J150" i="9"/>
  <c r="J148" i="9"/>
  <c r="J146" i="9"/>
  <c r="J145" i="9" s="1"/>
  <c r="J119" i="9"/>
  <c r="J118" i="9"/>
  <c r="J117" i="9"/>
  <c r="J116" i="9"/>
  <c r="J114" i="9"/>
  <c r="J113" i="9"/>
  <c r="J112" i="9"/>
  <c r="J107" i="9"/>
  <c r="J106" i="9"/>
  <c r="J105" i="9"/>
  <c r="J104" i="9"/>
  <c r="J103" i="9"/>
  <c r="J102" i="9"/>
  <c r="J98" i="9"/>
  <c r="J94" i="9"/>
  <c r="J156" i="8"/>
  <c r="J155" i="8" s="1"/>
  <c r="J154" i="8" s="1"/>
  <c r="J64" i="8" s="1"/>
  <c r="J153" i="8"/>
  <c r="J149" i="8"/>
  <c r="J147" i="8"/>
  <c r="J145" i="8"/>
  <c r="J144" i="8" s="1"/>
  <c r="J118" i="8"/>
  <c r="J117" i="8"/>
  <c r="J116" i="8"/>
  <c r="J115" i="8"/>
  <c r="J113" i="8"/>
  <c r="J112" i="8"/>
  <c r="J111" i="8"/>
  <c r="J110" i="8"/>
  <c r="J105" i="8"/>
  <c r="J104" i="8"/>
  <c r="J103" i="8"/>
  <c r="J102" i="8"/>
  <c r="J101" i="8"/>
  <c r="J100" i="8"/>
  <c r="J97" i="8"/>
  <c r="J93" i="8"/>
  <c r="J159" i="7"/>
  <c r="J158" i="7" s="1"/>
  <c r="J157" i="7" s="1"/>
  <c r="J64" i="7" s="1"/>
  <c r="J156" i="7"/>
  <c r="J152" i="7"/>
  <c r="J149" i="7"/>
  <c r="J148" i="7" s="1"/>
  <c r="J147" i="7"/>
  <c r="J146" i="7" s="1"/>
  <c r="J120" i="7"/>
  <c r="J119" i="7"/>
  <c r="J118" i="7"/>
  <c r="J117" i="7"/>
  <c r="J115" i="7"/>
  <c r="J114" i="7"/>
  <c r="J113" i="7"/>
  <c r="J112" i="7"/>
  <c r="J107" i="7"/>
  <c r="J106" i="7"/>
  <c r="J105" i="7"/>
  <c r="J104" i="7"/>
  <c r="J103" i="7"/>
  <c r="J102" i="7"/>
  <c r="J91" i="7"/>
  <c r="J87" i="7"/>
  <c r="J167" i="6"/>
  <c r="J166" i="6" s="1"/>
  <c r="J165" i="6" s="1"/>
  <c r="J64" i="6" s="1"/>
  <c r="J164" i="6"/>
  <c r="J160" i="6"/>
  <c r="J158" i="6"/>
  <c r="J156" i="6"/>
  <c r="J155" i="6" s="1"/>
  <c r="J129" i="6"/>
  <c r="J128" i="6"/>
  <c r="J127" i="6"/>
  <c r="J126" i="6"/>
  <c r="J124" i="6"/>
  <c r="J123" i="6"/>
  <c r="J122" i="6"/>
  <c r="J121" i="6"/>
  <c r="J116" i="6"/>
  <c r="J115" i="6"/>
  <c r="J114" i="6"/>
  <c r="J113" i="6"/>
  <c r="J112" i="6"/>
  <c r="J106" i="6"/>
  <c r="J102" i="6"/>
  <c r="J101" i="6" s="1"/>
  <c r="J63" i="11" l="1"/>
  <c r="J82" i="11"/>
  <c r="J93" i="9"/>
  <c r="J162" i="16"/>
  <c r="J63" i="7"/>
  <c r="J83" i="7"/>
  <c r="AN77" i="1"/>
  <c r="J125" i="6"/>
  <c r="J147" i="9"/>
  <c r="J63" i="9" s="1"/>
  <c r="J100" i="11"/>
  <c r="J123" i="11"/>
  <c r="J115" i="12"/>
  <c r="J87" i="13"/>
  <c r="J148" i="13"/>
  <c r="J136" i="16"/>
  <c r="J109" i="10"/>
  <c r="J156" i="12"/>
  <c r="J122" i="16"/>
  <c r="J85" i="12"/>
  <c r="J101" i="9"/>
  <c r="J101" i="13"/>
  <c r="J115" i="9"/>
  <c r="J99" i="12"/>
  <c r="J147" i="12"/>
  <c r="J146" i="8"/>
  <c r="J86" i="10"/>
  <c r="J148" i="10"/>
  <c r="J115" i="13"/>
  <c r="J86" i="15"/>
  <c r="J144" i="15"/>
  <c r="J114" i="15"/>
  <c r="J100" i="15"/>
  <c r="J115" i="14"/>
  <c r="J87" i="14"/>
  <c r="J101" i="14"/>
  <c r="J147" i="14"/>
  <c r="J92" i="8"/>
  <c r="J114" i="8"/>
  <c r="J99" i="8"/>
  <c r="J86" i="7"/>
  <c r="J116" i="7"/>
  <c r="J101" i="7"/>
  <c r="J157" i="6"/>
  <c r="J111" i="6"/>
  <c r="J63" i="16" l="1"/>
  <c r="J82" i="16"/>
  <c r="J63" i="15"/>
  <c r="J84" i="15"/>
  <c r="J63" i="13"/>
  <c r="J85" i="13"/>
  <c r="J63" i="12"/>
  <c r="J83" i="12"/>
  <c r="J63" i="10"/>
  <c r="J84" i="10"/>
  <c r="J63" i="8"/>
  <c r="J83" i="8"/>
  <c r="J63" i="14"/>
  <c r="J85" i="14"/>
  <c r="J63" i="6"/>
  <c r="J155" i="16"/>
  <c r="J154" i="16"/>
  <c r="J153" i="16"/>
  <c r="J150" i="16"/>
  <c r="J149" i="16"/>
  <c r="J148" i="16" s="1"/>
  <c r="J146" i="16"/>
  <c r="J145" i="16"/>
  <c r="J120" i="16"/>
  <c r="J119" i="16"/>
  <c r="J109" i="16"/>
  <c r="J108" i="16"/>
  <c r="J107" i="16"/>
  <c r="J105" i="16"/>
  <c r="J103" i="16"/>
  <c r="J102" i="16"/>
  <c r="J101" i="16"/>
  <c r="J98" i="16"/>
  <c r="J97" i="16"/>
  <c r="J95" i="16"/>
  <c r="J94" i="16"/>
  <c r="J93" i="16" s="1"/>
  <c r="J85" i="16"/>
  <c r="J84" i="16" s="1"/>
  <c r="E74" i="16"/>
  <c r="E76" i="15"/>
  <c r="E77" i="14"/>
  <c r="E77" i="13"/>
  <c r="E75" i="12"/>
  <c r="E74" i="11"/>
  <c r="E76" i="10"/>
  <c r="E76" i="9"/>
  <c r="E75" i="8"/>
  <c r="E75" i="7"/>
  <c r="E77" i="6"/>
  <c r="E75" i="3"/>
  <c r="E52" i="3"/>
  <c r="E12" i="3"/>
  <c r="E88" i="2"/>
  <c r="E52" i="2"/>
  <c r="E12" i="2"/>
  <c r="E76" i="16"/>
  <c r="E52" i="16"/>
  <c r="E78" i="15"/>
  <c r="E52" i="15"/>
  <c r="E79" i="14"/>
  <c r="E52" i="14"/>
  <c r="E79" i="13"/>
  <c r="E52" i="13"/>
  <c r="E77" i="12"/>
  <c r="E52" i="12"/>
  <c r="E76" i="11"/>
  <c r="E52" i="11"/>
  <c r="E78" i="10"/>
  <c r="E52" i="10"/>
  <c r="E78" i="9"/>
  <c r="E52" i="9"/>
  <c r="E77" i="8"/>
  <c r="E52" i="8"/>
  <c r="E77" i="7"/>
  <c r="E52" i="7"/>
  <c r="E79" i="6"/>
  <c r="E81" i="4"/>
  <c r="E52" i="4"/>
  <c r="P97" i="11"/>
  <c r="R97" i="11"/>
  <c r="T97" i="11"/>
  <c r="BE97" i="11"/>
  <c r="BF97" i="11"/>
  <c r="BG97" i="11"/>
  <c r="BH97" i="11"/>
  <c r="BI97" i="11"/>
  <c r="BK97" i="11"/>
  <c r="P98" i="11"/>
  <c r="R98" i="11"/>
  <c r="T98" i="11"/>
  <c r="BE98" i="11"/>
  <c r="BF98" i="11"/>
  <c r="BG98" i="11"/>
  <c r="BH98" i="11"/>
  <c r="BI98" i="11"/>
  <c r="BK98" i="11"/>
  <c r="J159" i="16"/>
  <c r="J158" i="16"/>
  <c r="J141" i="15"/>
  <c r="J140" i="15"/>
  <c r="J135" i="15"/>
  <c r="J129" i="15"/>
  <c r="J127" i="15"/>
  <c r="J144" i="14"/>
  <c r="J143" i="14"/>
  <c r="J138" i="14"/>
  <c r="J132" i="14"/>
  <c r="J130" i="14"/>
  <c r="J145" i="13"/>
  <c r="J144" i="13"/>
  <c r="J139" i="13"/>
  <c r="J133" i="13"/>
  <c r="J131" i="13"/>
  <c r="J144" i="12"/>
  <c r="J143" i="12"/>
  <c r="J138" i="12"/>
  <c r="J132" i="12"/>
  <c r="J130" i="12"/>
  <c r="J129" i="12" s="1"/>
  <c r="J145" i="11"/>
  <c r="J144" i="11"/>
  <c r="J143" i="11" s="1"/>
  <c r="J142" i="11" s="1"/>
  <c r="J62" i="11" s="1"/>
  <c r="J139" i="11"/>
  <c r="J133" i="11"/>
  <c r="J131" i="11"/>
  <c r="J130" i="11" s="1"/>
  <c r="J145" i="10"/>
  <c r="J144" i="10"/>
  <c r="J139" i="10"/>
  <c r="J133" i="10"/>
  <c r="J131" i="10"/>
  <c r="J144" i="9"/>
  <c r="J143" i="9"/>
  <c r="J138" i="9"/>
  <c r="J132" i="9"/>
  <c r="J130" i="9"/>
  <c r="J143" i="16"/>
  <c r="J142" i="16"/>
  <c r="J141" i="16" s="1"/>
  <c r="J132" i="16"/>
  <c r="J131" i="16"/>
  <c r="J130" i="16"/>
  <c r="J92" i="16"/>
  <c r="J91" i="16"/>
  <c r="J90" i="16"/>
  <c r="J89" i="16"/>
  <c r="J88" i="16"/>
  <c r="J87" i="16"/>
  <c r="J86" i="16" s="1"/>
  <c r="J125" i="15"/>
  <c r="J124" i="15"/>
  <c r="J121" i="15"/>
  <c r="J120" i="15"/>
  <c r="J110" i="15"/>
  <c r="J109" i="15"/>
  <c r="J108" i="15"/>
  <c r="J98" i="15"/>
  <c r="J97" i="15"/>
  <c r="J96" i="15"/>
  <c r="J95" i="15"/>
  <c r="J94" i="15"/>
  <c r="J93" i="15"/>
  <c r="J127" i="13"/>
  <c r="J126" i="13"/>
  <c r="J123" i="13"/>
  <c r="J122" i="13"/>
  <c r="J111" i="13"/>
  <c r="J110" i="13"/>
  <c r="J109" i="13"/>
  <c r="J99" i="13"/>
  <c r="J98" i="13"/>
  <c r="J97" i="13"/>
  <c r="J96" i="13"/>
  <c r="J95" i="13"/>
  <c r="J94" i="13"/>
  <c r="J126" i="12"/>
  <c r="J125" i="12"/>
  <c r="J122" i="12"/>
  <c r="J121" i="12"/>
  <c r="J120" i="12" s="1"/>
  <c r="J110" i="12"/>
  <c r="J109" i="12"/>
  <c r="J108" i="12"/>
  <c r="J97" i="12"/>
  <c r="J96" i="12"/>
  <c r="J95" i="12"/>
  <c r="J94" i="12"/>
  <c r="J93" i="12"/>
  <c r="J92" i="12"/>
  <c r="J122" i="11"/>
  <c r="J121" i="11"/>
  <c r="J118" i="11"/>
  <c r="J117" i="11"/>
  <c r="J116" i="11" s="1"/>
  <c r="J111" i="11"/>
  <c r="J110" i="11"/>
  <c r="J109" i="11"/>
  <c r="J108" i="11" s="1"/>
  <c r="J90" i="11"/>
  <c r="J89" i="11"/>
  <c r="J88" i="11"/>
  <c r="J87" i="11"/>
  <c r="J86" i="11"/>
  <c r="J85" i="11"/>
  <c r="J127" i="10"/>
  <c r="J126" i="10"/>
  <c r="J124" i="10" s="1"/>
  <c r="J123" i="10"/>
  <c r="J122" i="10"/>
  <c r="J105" i="10"/>
  <c r="J104" i="10"/>
  <c r="J103" i="10"/>
  <c r="J98" i="10"/>
  <c r="J97" i="10"/>
  <c r="J96" i="10"/>
  <c r="J95" i="10"/>
  <c r="J94" i="10"/>
  <c r="J93" i="10"/>
  <c r="J126" i="9"/>
  <c r="J125" i="9"/>
  <c r="J122" i="9"/>
  <c r="J121" i="9"/>
  <c r="J111" i="9"/>
  <c r="J110" i="9"/>
  <c r="J109" i="9"/>
  <c r="J108" i="9" s="1"/>
  <c r="J92" i="9"/>
  <c r="J91" i="9"/>
  <c r="J90" i="9"/>
  <c r="J120" i="9" l="1"/>
  <c r="J129" i="9"/>
  <c r="J118" i="16"/>
  <c r="J143" i="13"/>
  <c r="J142" i="13" s="1"/>
  <c r="J62" i="13" s="1"/>
  <c r="J152" i="16"/>
  <c r="J84" i="11"/>
  <c r="J83" i="11" s="1"/>
  <c r="J96" i="16"/>
  <c r="J93" i="13"/>
  <c r="J86" i="13" s="1"/>
  <c r="J60" i="13" s="1"/>
  <c r="J122" i="15"/>
  <c r="J129" i="16"/>
  <c r="J142" i="9"/>
  <c r="J141" i="9" s="1"/>
  <c r="J62" i="9" s="1"/>
  <c r="J157" i="16"/>
  <c r="J156" i="16" s="1"/>
  <c r="J62" i="16" s="1"/>
  <c r="J100" i="16"/>
  <c r="J83" i="16"/>
  <c r="J119" i="11"/>
  <c r="J144" i="16"/>
  <c r="J117" i="16" s="1"/>
  <c r="J61" i="16" s="1"/>
  <c r="J107" i="15"/>
  <c r="J126" i="15"/>
  <c r="J142" i="14"/>
  <c r="J141" i="14" s="1"/>
  <c r="J62" i="14" s="1"/>
  <c r="J129" i="14"/>
  <c r="J124" i="13"/>
  <c r="J108" i="13"/>
  <c r="J121" i="13"/>
  <c r="J130" i="13"/>
  <c r="J142" i="12"/>
  <c r="J141" i="12" s="1"/>
  <c r="J62" i="12" s="1"/>
  <c r="J123" i="12"/>
  <c r="J91" i="12"/>
  <c r="J84" i="12" s="1"/>
  <c r="J107" i="12"/>
  <c r="J119" i="15"/>
  <c r="J139" i="15"/>
  <c r="J138" i="15" s="1"/>
  <c r="J62" i="15" s="1"/>
  <c r="J92" i="15"/>
  <c r="J85" i="15" s="1"/>
  <c r="J102" i="10"/>
  <c r="J121" i="10"/>
  <c r="J130" i="10"/>
  <c r="J143" i="10"/>
  <c r="J142" i="10" s="1"/>
  <c r="J62" i="10" s="1"/>
  <c r="J92" i="10"/>
  <c r="J85" i="10" s="1"/>
  <c r="J60" i="10" s="1"/>
  <c r="J86" i="9"/>
  <c r="J85" i="9" s="1"/>
  <c r="J123" i="9"/>
  <c r="E7" i="16"/>
  <c r="J111" i="14"/>
  <c r="J126" i="14"/>
  <c r="J125" i="14"/>
  <c r="J99" i="14"/>
  <c r="J98" i="14"/>
  <c r="BE98" i="14" s="1"/>
  <c r="J97" i="14"/>
  <c r="BE97" i="14" s="1"/>
  <c r="J96" i="14"/>
  <c r="BE96" i="14" s="1"/>
  <c r="J95" i="14"/>
  <c r="J94" i="14"/>
  <c r="BE94" i="14" s="1"/>
  <c r="J125" i="8"/>
  <c r="J124" i="8"/>
  <c r="BE124" i="8" s="1"/>
  <c r="J109" i="8"/>
  <c r="J91" i="8"/>
  <c r="J90" i="8"/>
  <c r="BE90" i="8" s="1"/>
  <c r="J89" i="8"/>
  <c r="BE89" i="8" s="1"/>
  <c r="J88" i="8"/>
  <c r="BE88" i="8" s="1"/>
  <c r="J87" i="8"/>
  <c r="J86" i="8"/>
  <c r="J128" i="7"/>
  <c r="BE128" i="7" s="1"/>
  <c r="J127" i="7"/>
  <c r="J111" i="7"/>
  <c r="J98" i="7"/>
  <c r="J97" i="7"/>
  <c r="J96" i="7"/>
  <c r="J95" i="7"/>
  <c r="J94" i="7"/>
  <c r="J93" i="7"/>
  <c r="J120" i="6"/>
  <c r="J100" i="6"/>
  <c r="J99" i="6"/>
  <c r="J94" i="6"/>
  <c r="J93" i="6"/>
  <c r="J92" i="6"/>
  <c r="J91" i="6"/>
  <c r="J90" i="6"/>
  <c r="J89" i="6"/>
  <c r="H132" i="15"/>
  <c r="J132" i="15" s="1"/>
  <c r="J131" i="15" s="1"/>
  <c r="H135" i="14"/>
  <c r="J135" i="14" s="1"/>
  <c r="J134" i="14" s="1"/>
  <c r="J122" i="14"/>
  <c r="J121" i="14"/>
  <c r="BE121" i="14" s="1"/>
  <c r="J110" i="14"/>
  <c r="BE110" i="14" s="1"/>
  <c r="J109" i="14"/>
  <c r="H136" i="13"/>
  <c r="J136" i="13" s="1"/>
  <c r="H135" i="12"/>
  <c r="J135" i="12" s="1"/>
  <c r="J134" i="12" s="1"/>
  <c r="H136" i="11"/>
  <c r="J136" i="11" s="1"/>
  <c r="J135" i="11" s="1"/>
  <c r="H136" i="10"/>
  <c r="H135" i="9"/>
  <c r="T135" i="9" s="1"/>
  <c r="J143" i="8"/>
  <c r="J142" i="8"/>
  <c r="BE142" i="8" s="1"/>
  <c r="J137" i="8"/>
  <c r="BE137" i="8" s="1"/>
  <c r="H134" i="8"/>
  <c r="J134" i="8" s="1"/>
  <c r="J131" i="8"/>
  <c r="BE131" i="8" s="1"/>
  <c r="J129" i="8"/>
  <c r="J121" i="8"/>
  <c r="J120" i="8"/>
  <c r="BE120" i="8" s="1"/>
  <c r="J108" i="8"/>
  <c r="BE108" i="8" s="1"/>
  <c r="J107" i="8"/>
  <c r="BE107" i="8" s="1"/>
  <c r="H136" i="7"/>
  <c r="H148" i="6"/>
  <c r="T148" i="6" s="1"/>
  <c r="H145" i="6"/>
  <c r="H135" i="6"/>
  <c r="BK159" i="16"/>
  <c r="BI159" i="16"/>
  <c r="BH159" i="16"/>
  <c r="BG159" i="16"/>
  <c r="BF159" i="16"/>
  <c r="T159" i="16"/>
  <c r="R159" i="16"/>
  <c r="P159" i="16"/>
  <c r="BE159" i="16"/>
  <c r="BK158" i="16"/>
  <c r="BI158" i="16"/>
  <c r="BH158" i="16"/>
  <c r="BG158" i="16"/>
  <c r="BF158" i="16"/>
  <c r="T158" i="16"/>
  <c r="R158" i="16"/>
  <c r="P158" i="16"/>
  <c r="BE158" i="16"/>
  <c r="BK143" i="16"/>
  <c r="BI143" i="16"/>
  <c r="BH143" i="16"/>
  <c r="BG143" i="16"/>
  <c r="BF143" i="16"/>
  <c r="T143" i="16"/>
  <c r="R143" i="16"/>
  <c r="P143" i="16"/>
  <c r="BE143" i="16"/>
  <c r="BK142" i="16"/>
  <c r="BI142" i="16"/>
  <c r="BH142" i="16"/>
  <c r="BG142" i="16"/>
  <c r="BF142" i="16"/>
  <c r="T142" i="16"/>
  <c r="R142" i="16"/>
  <c r="P142" i="16"/>
  <c r="BE142" i="16"/>
  <c r="BK131" i="16"/>
  <c r="BI131" i="16"/>
  <c r="BH131" i="16"/>
  <c r="BG131" i="16"/>
  <c r="BF131" i="16"/>
  <c r="T131" i="16"/>
  <c r="R131" i="16"/>
  <c r="P131" i="16"/>
  <c r="BE131" i="16"/>
  <c r="BK130" i="16"/>
  <c r="BI130" i="16"/>
  <c r="BH130" i="16"/>
  <c r="BG130" i="16"/>
  <c r="BF130" i="16"/>
  <c r="T130" i="16"/>
  <c r="R130" i="16"/>
  <c r="P130" i="16"/>
  <c r="BE130" i="16"/>
  <c r="BK95" i="16"/>
  <c r="BI95" i="16"/>
  <c r="BH95" i="16"/>
  <c r="BG95" i="16"/>
  <c r="BF95" i="16"/>
  <c r="T95" i="16"/>
  <c r="R95" i="16"/>
  <c r="P95" i="16"/>
  <c r="BE95" i="16"/>
  <c r="BK93" i="16"/>
  <c r="BI93" i="16"/>
  <c r="BH93" i="16"/>
  <c r="BG93" i="16"/>
  <c r="BF93" i="16"/>
  <c r="T93" i="16"/>
  <c r="R93" i="16"/>
  <c r="P93" i="16"/>
  <c r="BK91" i="16"/>
  <c r="BI91" i="16"/>
  <c r="BH91" i="16"/>
  <c r="BG91" i="16"/>
  <c r="BF91" i="16"/>
  <c r="T91" i="16"/>
  <c r="R91" i="16"/>
  <c r="P91" i="16"/>
  <c r="BE91" i="16"/>
  <c r="BK90" i="16"/>
  <c r="BI90" i="16"/>
  <c r="BH90" i="16"/>
  <c r="BG90" i="16"/>
  <c r="BF90" i="16"/>
  <c r="T90" i="16"/>
  <c r="R90" i="16"/>
  <c r="P90" i="16"/>
  <c r="BE90" i="16"/>
  <c r="BK89" i="16"/>
  <c r="BI89" i="16"/>
  <c r="BH89" i="16"/>
  <c r="BG89" i="16"/>
  <c r="BF89" i="16"/>
  <c r="T89" i="16"/>
  <c r="R89" i="16"/>
  <c r="P89" i="16"/>
  <c r="BE89" i="16"/>
  <c r="BK87" i="16"/>
  <c r="BK86" i="16" s="1"/>
  <c r="BI87" i="16"/>
  <c r="BH87" i="16"/>
  <c r="BG87" i="16"/>
  <c r="BF87" i="16"/>
  <c r="T87" i="16"/>
  <c r="T86" i="16" s="1"/>
  <c r="R87" i="16"/>
  <c r="R86" i="16" s="1"/>
  <c r="P87" i="16"/>
  <c r="P86" i="16" s="1"/>
  <c r="BE87" i="16"/>
  <c r="F76" i="16"/>
  <c r="F52" i="16"/>
  <c r="J37" i="16"/>
  <c r="J36" i="16"/>
  <c r="J35" i="16"/>
  <c r="J24" i="16"/>
  <c r="E24" i="16"/>
  <c r="J79" i="16" s="1"/>
  <c r="J23" i="16"/>
  <c r="J21" i="16"/>
  <c r="E21" i="16"/>
  <c r="J54" i="16" s="1"/>
  <c r="J20" i="16"/>
  <c r="J18" i="16"/>
  <c r="E18" i="16"/>
  <c r="F79" i="16" s="1"/>
  <c r="J17" i="16"/>
  <c r="J15" i="16"/>
  <c r="E15" i="16"/>
  <c r="F54" i="16" s="1"/>
  <c r="J14" i="16"/>
  <c r="J12" i="16"/>
  <c r="J76" i="16" s="1"/>
  <c r="BK141" i="15"/>
  <c r="BI141" i="15"/>
  <c r="BH141" i="15"/>
  <c r="BG141" i="15"/>
  <c r="BF141" i="15"/>
  <c r="T141" i="15"/>
  <c r="R141" i="15"/>
  <c r="P141" i="15"/>
  <c r="BE141" i="15"/>
  <c r="BK140" i="15"/>
  <c r="BI140" i="15"/>
  <c r="BH140" i="15"/>
  <c r="BG140" i="15"/>
  <c r="BF140" i="15"/>
  <c r="T140" i="15"/>
  <c r="R140" i="15"/>
  <c r="P140" i="15"/>
  <c r="BE140" i="15"/>
  <c r="BK135" i="15"/>
  <c r="BI135" i="15"/>
  <c r="BH135" i="15"/>
  <c r="BG135" i="15"/>
  <c r="BF135" i="15"/>
  <c r="T135" i="15"/>
  <c r="R135" i="15"/>
  <c r="P135" i="15"/>
  <c r="BE135" i="15"/>
  <c r="BI132" i="15"/>
  <c r="BH132" i="15"/>
  <c r="BG132" i="15"/>
  <c r="BF132" i="15"/>
  <c r="P132" i="15"/>
  <c r="BK129" i="15"/>
  <c r="BI129" i="15"/>
  <c r="BH129" i="15"/>
  <c r="BG129" i="15"/>
  <c r="BF129" i="15"/>
  <c r="T129" i="15"/>
  <c r="R129" i="15"/>
  <c r="P129" i="15"/>
  <c r="BE129" i="15"/>
  <c r="BK127" i="15"/>
  <c r="BI127" i="15"/>
  <c r="BH127" i="15"/>
  <c r="BG127" i="15"/>
  <c r="BF127" i="15"/>
  <c r="T127" i="15"/>
  <c r="R127" i="15"/>
  <c r="P127" i="15"/>
  <c r="BE127" i="15"/>
  <c r="P125" i="15"/>
  <c r="T125" i="15"/>
  <c r="BK124" i="15"/>
  <c r="BI124" i="15"/>
  <c r="BH124" i="15"/>
  <c r="BG124" i="15"/>
  <c r="BF124" i="15"/>
  <c r="T124" i="15"/>
  <c r="R124" i="15"/>
  <c r="P124" i="15"/>
  <c r="BE124" i="15"/>
  <c r="BK123" i="15"/>
  <c r="BI123" i="15"/>
  <c r="BH123" i="15"/>
  <c r="BG123" i="15"/>
  <c r="BF123" i="15"/>
  <c r="T123" i="15"/>
  <c r="T122" i="15" s="1"/>
  <c r="R123" i="15"/>
  <c r="P123" i="15"/>
  <c r="BE123" i="15"/>
  <c r="BK121" i="15"/>
  <c r="BI121" i="15"/>
  <c r="BH121" i="15"/>
  <c r="BG121" i="15"/>
  <c r="BF121" i="15"/>
  <c r="T121" i="15"/>
  <c r="R121" i="15"/>
  <c r="P121" i="15"/>
  <c r="BE121" i="15"/>
  <c r="BK120" i="15"/>
  <c r="BI120" i="15"/>
  <c r="BH120" i="15"/>
  <c r="BG120" i="15"/>
  <c r="BF120" i="15"/>
  <c r="T120" i="15"/>
  <c r="R120" i="15"/>
  <c r="P120" i="15"/>
  <c r="BE120" i="15"/>
  <c r="BK109" i="15"/>
  <c r="BI109" i="15"/>
  <c r="BH109" i="15"/>
  <c r="BG109" i="15"/>
  <c r="BF109" i="15"/>
  <c r="T109" i="15"/>
  <c r="R109" i="15"/>
  <c r="P109" i="15"/>
  <c r="BE109" i="15"/>
  <c r="BK108" i="15"/>
  <c r="BI108" i="15"/>
  <c r="BH108" i="15"/>
  <c r="BG108" i="15"/>
  <c r="BF108" i="15"/>
  <c r="T108" i="15"/>
  <c r="R108" i="15"/>
  <c r="P108" i="15"/>
  <c r="BE108" i="15"/>
  <c r="BK97" i="15"/>
  <c r="BI97" i="15"/>
  <c r="BH97" i="15"/>
  <c r="BG97" i="15"/>
  <c r="BF97" i="15"/>
  <c r="T97" i="15"/>
  <c r="R97" i="15"/>
  <c r="P97" i="15"/>
  <c r="BE97" i="15"/>
  <c r="BK96" i="15"/>
  <c r="BI96" i="15"/>
  <c r="BH96" i="15"/>
  <c r="BG96" i="15"/>
  <c r="BF96" i="15"/>
  <c r="T96" i="15"/>
  <c r="R96" i="15"/>
  <c r="P96" i="15"/>
  <c r="BE96" i="15"/>
  <c r="BK95" i="15"/>
  <c r="BI95" i="15"/>
  <c r="BH95" i="15"/>
  <c r="BG95" i="15"/>
  <c r="BF95" i="15"/>
  <c r="T95" i="15"/>
  <c r="R95" i="15"/>
  <c r="P95" i="15"/>
  <c r="BE95" i="15"/>
  <c r="BK93" i="15"/>
  <c r="BK92" i="15" s="1"/>
  <c r="BI93" i="15"/>
  <c r="BH93" i="15"/>
  <c r="BG93" i="15"/>
  <c r="BF93" i="15"/>
  <c r="T93" i="15"/>
  <c r="T92" i="15" s="1"/>
  <c r="R93" i="15"/>
  <c r="R92" i="15" s="1"/>
  <c r="P93" i="15"/>
  <c r="P92" i="15" s="1"/>
  <c r="BE93" i="15"/>
  <c r="F78" i="15"/>
  <c r="F52" i="15"/>
  <c r="J37" i="15"/>
  <c r="J36" i="15"/>
  <c r="J35" i="15"/>
  <c r="J24" i="15"/>
  <c r="E24" i="15"/>
  <c r="J81" i="15" s="1"/>
  <c r="J23" i="15"/>
  <c r="J21" i="15"/>
  <c r="E21" i="15"/>
  <c r="J54" i="15" s="1"/>
  <c r="J20" i="15"/>
  <c r="J18" i="15"/>
  <c r="E18" i="15"/>
  <c r="F81" i="15" s="1"/>
  <c r="J17" i="15"/>
  <c r="J15" i="15"/>
  <c r="E15" i="15"/>
  <c r="F54" i="15" s="1"/>
  <c r="J14" i="15"/>
  <c r="J12" i="15"/>
  <c r="J78" i="15" s="1"/>
  <c r="E7" i="15"/>
  <c r="BK144" i="14"/>
  <c r="BI144" i="14"/>
  <c r="BH144" i="14"/>
  <c r="BG144" i="14"/>
  <c r="BF144" i="14"/>
  <c r="T144" i="14"/>
  <c r="R144" i="14"/>
  <c r="P144" i="14"/>
  <c r="BE144" i="14"/>
  <c r="BK143" i="14"/>
  <c r="BI143" i="14"/>
  <c r="BH143" i="14"/>
  <c r="BG143" i="14"/>
  <c r="BF143" i="14"/>
  <c r="T143" i="14"/>
  <c r="R143" i="14"/>
  <c r="P143" i="14"/>
  <c r="BE143" i="14"/>
  <c r="BK138" i="14"/>
  <c r="BI138" i="14"/>
  <c r="BH138" i="14"/>
  <c r="BG138" i="14"/>
  <c r="BF138" i="14"/>
  <c r="T138" i="14"/>
  <c r="R138" i="14"/>
  <c r="P138" i="14"/>
  <c r="BE138" i="14"/>
  <c r="BI135" i="14"/>
  <c r="BH135" i="14"/>
  <c r="BG135" i="14"/>
  <c r="BF135" i="14"/>
  <c r="R135" i="14"/>
  <c r="BK132" i="14"/>
  <c r="BI132" i="14"/>
  <c r="BH132" i="14"/>
  <c r="BG132" i="14"/>
  <c r="BF132" i="14"/>
  <c r="T132" i="14"/>
  <c r="R132" i="14"/>
  <c r="P132" i="14"/>
  <c r="BE132" i="14"/>
  <c r="BK130" i="14"/>
  <c r="BI130" i="14"/>
  <c r="BH130" i="14"/>
  <c r="BG130" i="14"/>
  <c r="BF130" i="14"/>
  <c r="T130" i="14"/>
  <c r="R130" i="14"/>
  <c r="P130" i="14"/>
  <c r="BE130" i="14"/>
  <c r="BK128" i="14"/>
  <c r="BI128" i="14"/>
  <c r="BH128" i="14"/>
  <c r="BG128" i="14"/>
  <c r="BF128" i="14"/>
  <c r="T128" i="14"/>
  <c r="R128" i="14"/>
  <c r="P128" i="14"/>
  <c r="BE128" i="14"/>
  <c r="BK127" i="14"/>
  <c r="BI127" i="14"/>
  <c r="BH127" i="14"/>
  <c r="BG127" i="14"/>
  <c r="BF127" i="14"/>
  <c r="T127" i="14"/>
  <c r="R127" i="14"/>
  <c r="P127" i="14"/>
  <c r="BE127" i="14"/>
  <c r="BK125" i="14"/>
  <c r="BI125" i="14"/>
  <c r="BH125" i="14"/>
  <c r="BG125" i="14"/>
  <c r="BF125" i="14"/>
  <c r="T125" i="14"/>
  <c r="R125" i="14"/>
  <c r="P125" i="14"/>
  <c r="BE125" i="14"/>
  <c r="BK124" i="14"/>
  <c r="BI124" i="14"/>
  <c r="BH124" i="14"/>
  <c r="BG124" i="14"/>
  <c r="BF124" i="14"/>
  <c r="T124" i="14"/>
  <c r="R124" i="14"/>
  <c r="P124" i="14"/>
  <c r="BE124" i="14"/>
  <c r="BK122" i="14"/>
  <c r="BI122" i="14"/>
  <c r="BH122" i="14"/>
  <c r="BG122" i="14"/>
  <c r="BF122" i="14"/>
  <c r="T122" i="14"/>
  <c r="R122" i="14"/>
  <c r="P122" i="14"/>
  <c r="BE122" i="14"/>
  <c r="BK121" i="14"/>
  <c r="BI121" i="14"/>
  <c r="BH121" i="14"/>
  <c r="BG121" i="14"/>
  <c r="BF121" i="14"/>
  <c r="T121" i="14"/>
  <c r="R121" i="14"/>
  <c r="P121" i="14"/>
  <c r="BK110" i="14"/>
  <c r="BI110" i="14"/>
  <c r="BH110" i="14"/>
  <c r="BG110" i="14"/>
  <c r="BF110" i="14"/>
  <c r="T110" i="14"/>
  <c r="R110" i="14"/>
  <c r="P110" i="14"/>
  <c r="BK109" i="14"/>
  <c r="BI109" i="14"/>
  <c r="BH109" i="14"/>
  <c r="BG109" i="14"/>
  <c r="BF109" i="14"/>
  <c r="T109" i="14"/>
  <c r="T108" i="14" s="1"/>
  <c r="R109" i="14"/>
  <c r="P109" i="14"/>
  <c r="BK98" i="14"/>
  <c r="BI98" i="14"/>
  <c r="BH98" i="14"/>
  <c r="BG98" i="14"/>
  <c r="BF98" i="14"/>
  <c r="T98" i="14"/>
  <c r="R98" i="14"/>
  <c r="P98" i="14"/>
  <c r="BK97" i="14"/>
  <c r="BI97" i="14"/>
  <c r="BH97" i="14"/>
  <c r="BG97" i="14"/>
  <c r="BF97" i="14"/>
  <c r="T97" i="14"/>
  <c r="R97" i="14"/>
  <c r="P97" i="14"/>
  <c r="BK96" i="14"/>
  <c r="BI96" i="14"/>
  <c r="BH96" i="14"/>
  <c r="BG96" i="14"/>
  <c r="BF96" i="14"/>
  <c r="T96" i="14"/>
  <c r="R96" i="14"/>
  <c r="P96" i="14"/>
  <c r="BK94" i="14"/>
  <c r="BK93" i="14" s="1"/>
  <c r="BI94" i="14"/>
  <c r="BH94" i="14"/>
  <c r="BG94" i="14"/>
  <c r="BF94" i="14"/>
  <c r="T94" i="14"/>
  <c r="T93" i="14" s="1"/>
  <c r="R94" i="14"/>
  <c r="R93" i="14" s="1"/>
  <c r="P94" i="14"/>
  <c r="P93" i="14" s="1"/>
  <c r="F79" i="14"/>
  <c r="F52" i="14"/>
  <c r="J37" i="14"/>
  <c r="J36" i="14"/>
  <c r="J35" i="14"/>
  <c r="J24" i="14"/>
  <c r="E24" i="14"/>
  <c r="J82" i="14" s="1"/>
  <c r="J23" i="14"/>
  <c r="J21" i="14"/>
  <c r="E21" i="14"/>
  <c r="J54" i="14" s="1"/>
  <c r="J20" i="14"/>
  <c r="J18" i="14"/>
  <c r="E18" i="14"/>
  <c r="F82" i="14" s="1"/>
  <c r="J17" i="14"/>
  <c r="J15" i="14"/>
  <c r="E15" i="14"/>
  <c r="F54" i="14" s="1"/>
  <c r="J14" i="14"/>
  <c r="J12" i="14"/>
  <c r="J79" i="14" s="1"/>
  <c r="E7" i="14"/>
  <c r="BK145" i="13"/>
  <c r="BI145" i="13"/>
  <c r="BH145" i="13"/>
  <c r="BG145" i="13"/>
  <c r="BF145" i="13"/>
  <c r="T145" i="13"/>
  <c r="R145" i="13"/>
  <c r="P145" i="13"/>
  <c r="BE145" i="13"/>
  <c r="BK144" i="13"/>
  <c r="BI144" i="13"/>
  <c r="BH144" i="13"/>
  <c r="BG144" i="13"/>
  <c r="BF144" i="13"/>
  <c r="T144" i="13"/>
  <c r="R144" i="13"/>
  <c r="P144" i="13"/>
  <c r="BE144" i="13"/>
  <c r="BK139" i="13"/>
  <c r="BI139" i="13"/>
  <c r="BH139" i="13"/>
  <c r="BG139" i="13"/>
  <c r="BF139" i="13"/>
  <c r="T139" i="13"/>
  <c r="R139" i="13"/>
  <c r="P139" i="13"/>
  <c r="BE139" i="13"/>
  <c r="BK136" i="13"/>
  <c r="BI136" i="13"/>
  <c r="BH136" i="13"/>
  <c r="BG136" i="13"/>
  <c r="BF136" i="13"/>
  <c r="T136" i="13"/>
  <c r="R136" i="13"/>
  <c r="P136" i="13"/>
  <c r="BE136" i="13"/>
  <c r="BK133" i="13"/>
  <c r="BI133" i="13"/>
  <c r="BH133" i="13"/>
  <c r="BG133" i="13"/>
  <c r="BF133" i="13"/>
  <c r="T133" i="13"/>
  <c r="R133" i="13"/>
  <c r="P133" i="13"/>
  <c r="BE133" i="13"/>
  <c r="BK131" i="13"/>
  <c r="BI131" i="13"/>
  <c r="BH131" i="13"/>
  <c r="BG131" i="13"/>
  <c r="BF131" i="13"/>
  <c r="T131" i="13"/>
  <c r="R131" i="13"/>
  <c r="P131" i="13"/>
  <c r="BE131" i="13"/>
  <c r="BK129" i="13"/>
  <c r="BI129" i="13"/>
  <c r="BH129" i="13"/>
  <c r="BG129" i="13"/>
  <c r="BF129" i="13"/>
  <c r="T129" i="13"/>
  <c r="R129" i="13"/>
  <c r="P129" i="13"/>
  <c r="BE129" i="13"/>
  <c r="BK128" i="13"/>
  <c r="BI128" i="13"/>
  <c r="BH128" i="13"/>
  <c r="BG128" i="13"/>
  <c r="BF128" i="13"/>
  <c r="T128" i="13"/>
  <c r="R128" i="13"/>
  <c r="P128" i="13"/>
  <c r="P127" i="13" s="1"/>
  <c r="BE128" i="13"/>
  <c r="BK126" i="13"/>
  <c r="BI126" i="13"/>
  <c r="BH126" i="13"/>
  <c r="BG126" i="13"/>
  <c r="BF126" i="13"/>
  <c r="T126" i="13"/>
  <c r="R126" i="13"/>
  <c r="P126" i="13"/>
  <c r="BE126" i="13"/>
  <c r="BK125" i="13"/>
  <c r="BI125" i="13"/>
  <c r="BH125" i="13"/>
  <c r="BG125" i="13"/>
  <c r="BF125" i="13"/>
  <c r="T125" i="13"/>
  <c r="R125" i="13"/>
  <c r="P125" i="13"/>
  <c r="BE125" i="13"/>
  <c r="BK123" i="13"/>
  <c r="BI123" i="13"/>
  <c r="BH123" i="13"/>
  <c r="BG123" i="13"/>
  <c r="BF123" i="13"/>
  <c r="T123" i="13"/>
  <c r="R123" i="13"/>
  <c r="P123" i="13"/>
  <c r="BE123" i="13"/>
  <c r="BK122" i="13"/>
  <c r="BI122" i="13"/>
  <c r="BH122" i="13"/>
  <c r="BG122" i="13"/>
  <c r="BF122" i="13"/>
  <c r="T122" i="13"/>
  <c r="R122" i="13"/>
  <c r="P122" i="13"/>
  <c r="P121" i="13" s="1"/>
  <c r="BE122" i="13"/>
  <c r="BK110" i="13"/>
  <c r="BI110" i="13"/>
  <c r="BH110" i="13"/>
  <c r="BG110" i="13"/>
  <c r="BF110" i="13"/>
  <c r="T110" i="13"/>
  <c r="R110" i="13"/>
  <c r="P110" i="13"/>
  <c r="BE110" i="13"/>
  <c r="BK109" i="13"/>
  <c r="BI109" i="13"/>
  <c r="BH109" i="13"/>
  <c r="BG109" i="13"/>
  <c r="BF109" i="13"/>
  <c r="T109" i="13"/>
  <c r="R109" i="13"/>
  <c r="P109" i="13"/>
  <c r="P108" i="13" s="1"/>
  <c r="BE109" i="13"/>
  <c r="R99" i="13"/>
  <c r="BK98" i="13"/>
  <c r="BI98" i="13"/>
  <c r="BH98" i="13"/>
  <c r="BG98" i="13"/>
  <c r="BF98" i="13"/>
  <c r="T98" i="13"/>
  <c r="R98" i="13"/>
  <c r="P98" i="13"/>
  <c r="BE98" i="13"/>
  <c r="BK97" i="13"/>
  <c r="BI97" i="13"/>
  <c r="BH97" i="13"/>
  <c r="BG97" i="13"/>
  <c r="BF97" i="13"/>
  <c r="T97" i="13"/>
  <c r="R97" i="13"/>
  <c r="P97" i="13"/>
  <c r="BE97" i="13"/>
  <c r="BK96" i="13"/>
  <c r="BI96" i="13"/>
  <c r="BH96" i="13"/>
  <c r="BG96" i="13"/>
  <c r="BF96" i="13"/>
  <c r="T96" i="13"/>
  <c r="R96" i="13"/>
  <c r="P96" i="13"/>
  <c r="BE96" i="13"/>
  <c r="BK94" i="13"/>
  <c r="BK93" i="13" s="1"/>
  <c r="BI94" i="13"/>
  <c r="BH94" i="13"/>
  <c r="BG94" i="13"/>
  <c r="BF94" i="13"/>
  <c r="T94" i="13"/>
  <c r="T93" i="13" s="1"/>
  <c r="R94" i="13"/>
  <c r="R93" i="13" s="1"/>
  <c r="P94" i="13"/>
  <c r="P93" i="13" s="1"/>
  <c r="BE94" i="13"/>
  <c r="F79" i="13"/>
  <c r="F52" i="13"/>
  <c r="J37" i="13"/>
  <c r="J36" i="13"/>
  <c r="J35" i="13"/>
  <c r="J24" i="13"/>
  <c r="E24" i="13"/>
  <c r="J82" i="13" s="1"/>
  <c r="J23" i="13"/>
  <c r="J21" i="13"/>
  <c r="E21" i="13"/>
  <c r="J54" i="13" s="1"/>
  <c r="J20" i="13"/>
  <c r="J18" i="13"/>
  <c r="E18" i="13"/>
  <c r="F82" i="13" s="1"/>
  <c r="J17" i="13"/>
  <c r="J15" i="13"/>
  <c r="E15" i="13"/>
  <c r="F54" i="13" s="1"/>
  <c r="J14" i="13"/>
  <c r="J12" i="13"/>
  <c r="J79" i="13" s="1"/>
  <c r="E7" i="13"/>
  <c r="BK144" i="12"/>
  <c r="BI144" i="12"/>
  <c r="BH144" i="12"/>
  <c r="BG144" i="12"/>
  <c r="BF144" i="12"/>
  <c r="T144" i="12"/>
  <c r="R144" i="12"/>
  <c r="P144" i="12"/>
  <c r="BE144" i="12"/>
  <c r="BK143" i="12"/>
  <c r="BI143" i="12"/>
  <c r="BH143" i="12"/>
  <c r="BG143" i="12"/>
  <c r="BF143" i="12"/>
  <c r="T143" i="12"/>
  <c r="R143" i="12"/>
  <c r="P143" i="12"/>
  <c r="P142" i="12" s="1"/>
  <c r="P141" i="12" s="1"/>
  <c r="BE143" i="12"/>
  <c r="BK138" i="12"/>
  <c r="BI138" i="12"/>
  <c r="BH138" i="12"/>
  <c r="BG138" i="12"/>
  <c r="BF138" i="12"/>
  <c r="T138" i="12"/>
  <c r="R138" i="12"/>
  <c r="P138" i="12"/>
  <c r="BE138" i="12"/>
  <c r="BK135" i="12"/>
  <c r="BK134" i="12" s="1"/>
  <c r="BI135" i="12"/>
  <c r="BH135" i="12"/>
  <c r="BG135" i="12"/>
  <c r="BF135" i="12"/>
  <c r="T135" i="12"/>
  <c r="R135" i="12"/>
  <c r="P135" i="12"/>
  <c r="BE135" i="12"/>
  <c r="BK132" i="12"/>
  <c r="BI132" i="12"/>
  <c r="BH132" i="12"/>
  <c r="BG132" i="12"/>
  <c r="BF132" i="12"/>
  <c r="T132" i="12"/>
  <c r="R132" i="12"/>
  <c r="P132" i="12"/>
  <c r="BE132" i="12"/>
  <c r="BK130" i="12"/>
  <c r="BI130" i="12"/>
  <c r="BH130" i="12"/>
  <c r="BG130" i="12"/>
  <c r="BF130" i="12"/>
  <c r="T130" i="12"/>
  <c r="R130" i="12"/>
  <c r="P130" i="12"/>
  <c r="BE130" i="12"/>
  <c r="BK128" i="12"/>
  <c r="BI128" i="12"/>
  <c r="BH128" i="12"/>
  <c r="BG128" i="12"/>
  <c r="BF128" i="12"/>
  <c r="T128" i="12"/>
  <c r="R128" i="12"/>
  <c r="P128" i="12"/>
  <c r="BE128" i="12"/>
  <c r="BK127" i="12"/>
  <c r="BK126" i="12" s="1"/>
  <c r="BI127" i="12"/>
  <c r="BH127" i="12"/>
  <c r="BG127" i="12"/>
  <c r="BF127" i="12"/>
  <c r="T127" i="12"/>
  <c r="R127" i="12"/>
  <c r="P127" i="12"/>
  <c r="BE127" i="12"/>
  <c r="P126" i="12"/>
  <c r="BK125" i="12"/>
  <c r="BI125" i="12"/>
  <c r="BH125" i="12"/>
  <c r="BG125" i="12"/>
  <c r="BF125" i="12"/>
  <c r="T125" i="12"/>
  <c r="R125" i="12"/>
  <c r="P125" i="12"/>
  <c r="BE125" i="12"/>
  <c r="BK124" i="12"/>
  <c r="BI124" i="12"/>
  <c r="BH124" i="12"/>
  <c r="BG124" i="12"/>
  <c r="BF124" i="12"/>
  <c r="T124" i="12"/>
  <c r="R124" i="12"/>
  <c r="P124" i="12"/>
  <c r="BE124" i="12"/>
  <c r="BK122" i="12"/>
  <c r="BI122" i="12"/>
  <c r="BH122" i="12"/>
  <c r="BG122" i="12"/>
  <c r="BF122" i="12"/>
  <c r="T122" i="12"/>
  <c r="R122" i="12"/>
  <c r="P122" i="12"/>
  <c r="BE122" i="12"/>
  <c r="BK121" i="12"/>
  <c r="BI121" i="12"/>
  <c r="BH121" i="12"/>
  <c r="BG121" i="12"/>
  <c r="BF121" i="12"/>
  <c r="T121" i="12"/>
  <c r="R121" i="12"/>
  <c r="P121" i="12"/>
  <c r="P120" i="12" s="1"/>
  <c r="BE121" i="12"/>
  <c r="BK109" i="12"/>
  <c r="BI109" i="12"/>
  <c r="BH109" i="12"/>
  <c r="BG109" i="12"/>
  <c r="BF109" i="12"/>
  <c r="T109" i="12"/>
  <c r="R109" i="12"/>
  <c r="P109" i="12"/>
  <c r="BE109" i="12"/>
  <c r="BK108" i="12"/>
  <c r="BI108" i="12"/>
  <c r="BH108" i="12"/>
  <c r="BG108" i="12"/>
  <c r="BF108" i="12"/>
  <c r="T108" i="12"/>
  <c r="R108" i="12"/>
  <c r="P108" i="12"/>
  <c r="BE108" i="12"/>
  <c r="T97" i="12"/>
  <c r="R97" i="12"/>
  <c r="BK96" i="12"/>
  <c r="BI96" i="12"/>
  <c r="BH96" i="12"/>
  <c r="BG96" i="12"/>
  <c r="BF96" i="12"/>
  <c r="T96" i="12"/>
  <c r="R96" i="12"/>
  <c r="P96" i="12"/>
  <c r="BE96" i="12"/>
  <c r="BK95" i="12"/>
  <c r="BI95" i="12"/>
  <c r="BH95" i="12"/>
  <c r="BG95" i="12"/>
  <c r="BF95" i="12"/>
  <c r="T95" i="12"/>
  <c r="R95" i="12"/>
  <c r="P95" i="12"/>
  <c r="BE95" i="12"/>
  <c r="BK94" i="12"/>
  <c r="BI94" i="12"/>
  <c r="BH94" i="12"/>
  <c r="BG94" i="12"/>
  <c r="BF94" i="12"/>
  <c r="T94" i="12"/>
  <c r="R94" i="12"/>
  <c r="P94" i="12"/>
  <c r="BE94" i="12"/>
  <c r="BK92" i="12"/>
  <c r="BK91" i="12" s="1"/>
  <c r="BI92" i="12"/>
  <c r="BH92" i="12"/>
  <c r="BG92" i="12"/>
  <c r="BF92" i="12"/>
  <c r="T92" i="12"/>
  <c r="T91" i="12" s="1"/>
  <c r="R92" i="12"/>
  <c r="P92" i="12"/>
  <c r="P91" i="12" s="1"/>
  <c r="BE92" i="12"/>
  <c r="R91" i="12"/>
  <c r="F77" i="12"/>
  <c r="F52" i="12"/>
  <c r="J37" i="12"/>
  <c r="J36" i="12"/>
  <c r="J35" i="12"/>
  <c r="J24" i="12"/>
  <c r="E24" i="12"/>
  <c r="J80" i="12" s="1"/>
  <c r="J23" i="12"/>
  <c r="J21" i="12"/>
  <c r="E21" i="12"/>
  <c r="J54" i="12" s="1"/>
  <c r="J20" i="12"/>
  <c r="J18" i="12"/>
  <c r="E18" i="12"/>
  <c r="F80" i="12" s="1"/>
  <c r="J17" i="12"/>
  <c r="J15" i="12"/>
  <c r="E15" i="12"/>
  <c r="F54" i="12" s="1"/>
  <c r="J14" i="12"/>
  <c r="J12" i="12"/>
  <c r="J77" i="12" s="1"/>
  <c r="E7" i="12"/>
  <c r="BK145" i="11"/>
  <c r="BI145" i="11"/>
  <c r="BH145" i="11"/>
  <c r="BG145" i="11"/>
  <c r="BF145" i="11"/>
  <c r="T145" i="11"/>
  <c r="R145" i="11"/>
  <c r="P145" i="11"/>
  <c r="BE145" i="11"/>
  <c r="BK144" i="11"/>
  <c r="BI144" i="11"/>
  <c r="BH144" i="11"/>
  <c r="BG144" i="11"/>
  <c r="BF144" i="11"/>
  <c r="T144" i="11"/>
  <c r="R144" i="11"/>
  <c r="P144" i="11"/>
  <c r="P143" i="11" s="1"/>
  <c r="P142" i="11" s="1"/>
  <c r="BE144" i="11"/>
  <c r="BK139" i="11"/>
  <c r="BI139" i="11"/>
  <c r="BH139" i="11"/>
  <c r="BG139" i="11"/>
  <c r="BF139" i="11"/>
  <c r="T139" i="11"/>
  <c r="R139" i="11"/>
  <c r="P139" i="11"/>
  <c r="BE139" i="11"/>
  <c r="BK136" i="11"/>
  <c r="BK135" i="11" s="1"/>
  <c r="BI136" i="11"/>
  <c r="BH136" i="11"/>
  <c r="BG136" i="11"/>
  <c r="BF136" i="11"/>
  <c r="T136" i="11"/>
  <c r="P136" i="11"/>
  <c r="P135" i="11" s="1"/>
  <c r="BK133" i="11"/>
  <c r="BI133" i="11"/>
  <c r="BH133" i="11"/>
  <c r="BG133" i="11"/>
  <c r="BF133" i="11"/>
  <c r="T133" i="11"/>
  <c r="R133" i="11"/>
  <c r="P133" i="11"/>
  <c r="BE133" i="11"/>
  <c r="BK131" i="11"/>
  <c r="BI131" i="11"/>
  <c r="BH131" i="11"/>
  <c r="BG131" i="11"/>
  <c r="BF131" i="11"/>
  <c r="T131" i="11"/>
  <c r="R131" i="11"/>
  <c r="P131" i="11"/>
  <c r="BE131" i="11"/>
  <c r="BK129" i="11"/>
  <c r="BI129" i="11"/>
  <c r="BH129" i="11"/>
  <c r="BG129" i="11"/>
  <c r="BF129" i="11"/>
  <c r="T129" i="11"/>
  <c r="R129" i="11"/>
  <c r="P129" i="11"/>
  <c r="BE129" i="11"/>
  <c r="BK128" i="11"/>
  <c r="BI128" i="11"/>
  <c r="BH128" i="11"/>
  <c r="BG128" i="11"/>
  <c r="BF128" i="11"/>
  <c r="T128" i="11"/>
  <c r="R128" i="11"/>
  <c r="P128" i="11"/>
  <c r="BE128" i="11"/>
  <c r="BK121" i="11"/>
  <c r="BI121" i="11"/>
  <c r="BH121" i="11"/>
  <c r="BG121" i="11"/>
  <c r="BF121" i="11"/>
  <c r="T121" i="11"/>
  <c r="R121" i="11"/>
  <c r="P121" i="11"/>
  <c r="BE121" i="11"/>
  <c r="BK120" i="11"/>
  <c r="BI120" i="11"/>
  <c r="BH120" i="11"/>
  <c r="BG120" i="11"/>
  <c r="BF120" i="11"/>
  <c r="T120" i="11"/>
  <c r="R120" i="11"/>
  <c r="P120" i="11"/>
  <c r="BE120" i="11"/>
  <c r="BK118" i="11"/>
  <c r="BI118" i="11"/>
  <c r="BH118" i="11"/>
  <c r="BG118" i="11"/>
  <c r="BF118" i="11"/>
  <c r="T118" i="11"/>
  <c r="R118" i="11"/>
  <c r="P118" i="11"/>
  <c r="BE118" i="11"/>
  <c r="BK117" i="11"/>
  <c r="BI117" i="11"/>
  <c r="BH117" i="11"/>
  <c r="BG117" i="11"/>
  <c r="BF117" i="11"/>
  <c r="T117" i="11"/>
  <c r="R117" i="11"/>
  <c r="P117" i="11"/>
  <c r="BE117" i="11"/>
  <c r="BK110" i="11"/>
  <c r="BI110" i="11"/>
  <c r="BH110" i="11"/>
  <c r="BG110" i="11"/>
  <c r="BF110" i="11"/>
  <c r="T110" i="11"/>
  <c r="R110" i="11"/>
  <c r="P110" i="11"/>
  <c r="BE110" i="11"/>
  <c r="BK109" i="11"/>
  <c r="BI109" i="11"/>
  <c r="BH109" i="11"/>
  <c r="BG109" i="11"/>
  <c r="BF109" i="11"/>
  <c r="T109" i="11"/>
  <c r="R109" i="11"/>
  <c r="P109" i="11"/>
  <c r="BE109" i="11"/>
  <c r="T90" i="11"/>
  <c r="BK90" i="11"/>
  <c r="P90" i="11"/>
  <c r="R90" i="11"/>
  <c r="BK89" i="11"/>
  <c r="BI89" i="11"/>
  <c r="BH89" i="11"/>
  <c r="BG89" i="11"/>
  <c r="BF89" i="11"/>
  <c r="T89" i="11"/>
  <c r="R89" i="11"/>
  <c r="P89" i="11"/>
  <c r="BE89" i="11"/>
  <c r="BK88" i="11"/>
  <c r="BI88" i="11"/>
  <c r="BH88" i="11"/>
  <c r="BG88" i="11"/>
  <c r="BF88" i="11"/>
  <c r="T88" i="11"/>
  <c r="R88" i="11"/>
  <c r="P88" i="11"/>
  <c r="BE88" i="11"/>
  <c r="BK87" i="11"/>
  <c r="BI87" i="11"/>
  <c r="BH87" i="11"/>
  <c r="BG87" i="11"/>
  <c r="BF87" i="11"/>
  <c r="T87" i="11"/>
  <c r="R87" i="11"/>
  <c r="P87" i="11"/>
  <c r="BE87" i="11"/>
  <c r="BK85" i="11"/>
  <c r="BK84" i="11" s="1"/>
  <c r="BI85" i="11"/>
  <c r="BH85" i="11"/>
  <c r="F36" i="11" s="1"/>
  <c r="BG85" i="11"/>
  <c r="BF85" i="11"/>
  <c r="T85" i="11"/>
  <c r="T84" i="11" s="1"/>
  <c r="R85" i="11"/>
  <c r="R84" i="11" s="1"/>
  <c r="P85" i="11"/>
  <c r="P84" i="11" s="1"/>
  <c r="BE85" i="11"/>
  <c r="F76" i="11"/>
  <c r="F52" i="11"/>
  <c r="J37" i="11"/>
  <c r="J36" i="11"/>
  <c r="J35" i="11"/>
  <c r="J24" i="11"/>
  <c r="E24" i="11"/>
  <c r="J79" i="11" s="1"/>
  <c r="J23" i="11"/>
  <c r="J21" i="11"/>
  <c r="E21" i="11"/>
  <c r="J54" i="11" s="1"/>
  <c r="J20" i="11"/>
  <c r="J18" i="11"/>
  <c r="E18" i="11"/>
  <c r="F79" i="11" s="1"/>
  <c r="J17" i="11"/>
  <c r="J15" i="11"/>
  <c r="E15" i="11"/>
  <c r="F54" i="11" s="1"/>
  <c r="J14" i="11"/>
  <c r="J12" i="11"/>
  <c r="J76" i="11" s="1"/>
  <c r="E7" i="11"/>
  <c r="BK145" i="10"/>
  <c r="BI145" i="10"/>
  <c r="BH145" i="10"/>
  <c r="BG145" i="10"/>
  <c r="BF145" i="10"/>
  <c r="T145" i="10"/>
  <c r="R145" i="10"/>
  <c r="P145" i="10"/>
  <c r="BE145" i="10"/>
  <c r="BK144" i="10"/>
  <c r="BI144" i="10"/>
  <c r="BH144" i="10"/>
  <c r="BG144" i="10"/>
  <c r="BF144" i="10"/>
  <c r="T144" i="10"/>
  <c r="R144" i="10"/>
  <c r="P144" i="10"/>
  <c r="P143" i="10" s="1"/>
  <c r="P142" i="10" s="1"/>
  <c r="BE144" i="10"/>
  <c r="BK139" i="10"/>
  <c r="BI139" i="10"/>
  <c r="BH139" i="10"/>
  <c r="BG139" i="10"/>
  <c r="BF139" i="10"/>
  <c r="T139" i="10"/>
  <c r="R139" i="10"/>
  <c r="P139" i="10"/>
  <c r="BE139" i="10"/>
  <c r="BK136" i="10"/>
  <c r="BI136" i="10"/>
  <c r="BH136" i="10"/>
  <c r="BG136" i="10"/>
  <c r="BF136" i="10"/>
  <c r="T136" i="10"/>
  <c r="T135" i="10" s="1"/>
  <c r="R136" i="10"/>
  <c r="P136" i="10"/>
  <c r="BK133" i="10"/>
  <c r="BI133" i="10"/>
  <c r="BH133" i="10"/>
  <c r="BG133" i="10"/>
  <c r="BF133" i="10"/>
  <c r="T133" i="10"/>
  <c r="R133" i="10"/>
  <c r="P133" i="10"/>
  <c r="BE133" i="10"/>
  <c r="BK131" i="10"/>
  <c r="BK130" i="10" s="1"/>
  <c r="BI131" i="10"/>
  <c r="BH131" i="10"/>
  <c r="BG131" i="10"/>
  <c r="BF131" i="10"/>
  <c r="T131" i="10"/>
  <c r="R131" i="10"/>
  <c r="P131" i="10"/>
  <c r="BE131" i="10"/>
  <c r="BK129" i="10"/>
  <c r="BI129" i="10"/>
  <c r="BH129" i="10"/>
  <c r="BG129" i="10"/>
  <c r="BF129" i="10"/>
  <c r="T129" i="10"/>
  <c r="R129" i="10"/>
  <c r="P129" i="10"/>
  <c r="P127" i="10" s="1"/>
  <c r="BE129" i="10"/>
  <c r="BK128" i="10"/>
  <c r="BK127" i="10" s="1"/>
  <c r="BI128" i="10"/>
  <c r="BH128" i="10"/>
  <c r="BG128" i="10"/>
  <c r="BF128" i="10"/>
  <c r="T128" i="10"/>
  <c r="T127" i="10" s="1"/>
  <c r="R128" i="10"/>
  <c r="P128" i="10"/>
  <c r="BE128" i="10"/>
  <c r="BK126" i="10"/>
  <c r="BI126" i="10"/>
  <c r="BH126" i="10"/>
  <c r="BG126" i="10"/>
  <c r="BF126" i="10"/>
  <c r="T126" i="10"/>
  <c r="R126" i="10"/>
  <c r="P126" i="10"/>
  <c r="BE126" i="10"/>
  <c r="BK125" i="10"/>
  <c r="BI125" i="10"/>
  <c r="BH125" i="10"/>
  <c r="BG125" i="10"/>
  <c r="BF125" i="10"/>
  <c r="T125" i="10"/>
  <c r="T124" i="10" s="1"/>
  <c r="R125" i="10"/>
  <c r="P125" i="10"/>
  <c r="BE125" i="10"/>
  <c r="BK123" i="10"/>
  <c r="BI123" i="10"/>
  <c r="BH123" i="10"/>
  <c r="BG123" i="10"/>
  <c r="BF123" i="10"/>
  <c r="T123" i="10"/>
  <c r="R123" i="10"/>
  <c r="P123" i="10"/>
  <c r="BE123" i="10"/>
  <c r="BK122" i="10"/>
  <c r="BI122" i="10"/>
  <c r="BH122" i="10"/>
  <c r="BG122" i="10"/>
  <c r="BF122" i="10"/>
  <c r="T122" i="10"/>
  <c r="T121" i="10" s="1"/>
  <c r="R122" i="10"/>
  <c r="P122" i="10"/>
  <c r="P121" i="10" s="1"/>
  <c r="BE122" i="10"/>
  <c r="BK104" i="10"/>
  <c r="BI104" i="10"/>
  <c r="BH104" i="10"/>
  <c r="BG104" i="10"/>
  <c r="BF104" i="10"/>
  <c r="T104" i="10"/>
  <c r="R104" i="10"/>
  <c r="R102" i="10" s="1"/>
  <c r="P104" i="10"/>
  <c r="BE104" i="10"/>
  <c r="BK103" i="10"/>
  <c r="BK102" i="10" s="1"/>
  <c r="BI103" i="10"/>
  <c r="BH103" i="10"/>
  <c r="BG103" i="10"/>
  <c r="BF103" i="10"/>
  <c r="T103" i="10"/>
  <c r="R103" i="10"/>
  <c r="P103" i="10"/>
  <c r="P102" i="10" s="1"/>
  <c r="BE103" i="10"/>
  <c r="BK100" i="10"/>
  <c r="BI100" i="10"/>
  <c r="BH100" i="10"/>
  <c r="BG100" i="10"/>
  <c r="BF100" i="10"/>
  <c r="T100" i="10"/>
  <c r="T98" i="10" s="1"/>
  <c r="R100" i="10"/>
  <c r="P100" i="10"/>
  <c r="BE100" i="10"/>
  <c r="BK99" i="10"/>
  <c r="BK98" i="10" s="1"/>
  <c r="BI99" i="10"/>
  <c r="BH99" i="10"/>
  <c r="BG99" i="10"/>
  <c r="BF99" i="10"/>
  <c r="T99" i="10"/>
  <c r="R99" i="10"/>
  <c r="R98" i="10" s="1"/>
  <c r="P99" i="10"/>
  <c r="BE99" i="10"/>
  <c r="P98" i="10"/>
  <c r="BK97" i="10"/>
  <c r="BI97" i="10"/>
  <c r="BH97" i="10"/>
  <c r="BG97" i="10"/>
  <c r="BF97" i="10"/>
  <c r="T97" i="10"/>
  <c r="R97" i="10"/>
  <c r="P97" i="10"/>
  <c r="BE97" i="10"/>
  <c r="BK96" i="10"/>
  <c r="BI96" i="10"/>
  <c r="BH96" i="10"/>
  <c r="BG96" i="10"/>
  <c r="BF96" i="10"/>
  <c r="T96" i="10"/>
  <c r="R96" i="10"/>
  <c r="R94" i="10" s="1"/>
  <c r="P96" i="10"/>
  <c r="BE96" i="10"/>
  <c r="BK95" i="10"/>
  <c r="BI95" i="10"/>
  <c r="BH95" i="10"/>
  <c r="BG95" i="10"/>
  <c r="BF95" i="10"/>
  <c r="T95" i="10"/>
  <c r="R95" i="10"/>
  <c r="P95" i="10"/>
  <c r="P94" i="10" s="1"/>
  <c r="BE95" i="10"/>
  <c r="BK93" i="10"/>
  <c r="BK92" i="10" s="1"/>
  <c r="BI93" i="10"/>
  <c r="BH93" i="10"/>
  <c r="BG93" i="10"/>
  <c r="BF93" i="10"/>
  <c r="T93" i="10"/>
  <c r="T92" i="10" s="1"/>
  <c r="R93" i="10"/>
  <c r="R92" i="10" s="1"/>
  <c r="P93" i="10"/>
  <c r="BE93" i="10"/>
  <c r="P92" i="10"/>
  <c r="F78" i="10"/>
  <c r="F52" i="10"/>
  <c r="J37" i="10"/>
  <c r="J36" i="10"/>
  <c r="J35" i="10"/>
  <c r="J24" i="10"/>
  <c r="E24" i="10"/>
  <c r="J81" i="10" s="1"/>
  <c r="J23" i="10"/>
  <c r="J21" i="10"/>
  <c r="E21" i="10"/>
  <c r="J54" i="10" s="1"/>
  <c r="J20" i="10"/>
  <c r="J18" i="10"/>
  <c r="E18" i="10"/>
  <c r="F81" i="10" s="1"/>
  <c r="J17" i="10"/>
  <c r="J15" i="10"/>
  <c r="E15" i="10"/>
  <c r="F54" i="10" s="1"/>
  <c r="J14" i="10"/>
  <c r="J12" i="10"/>
  <c r="J78" i="10" s="1"/>
  <c r="E7" i="10"/>
  <c r="BK144" i="9"/>
  <c r="BI144" i="9"/>
  <c r="BH144" i="9"/>
  <c r="BG144" i="9"/>
  <c r="BF144" i="9"/>
  <c r="T144" i="9"/>
  <c r="R144" i="9"/>
  <c r="P144" i="9"/>
  <c r="BE144" i="9"/>
  <c r="BK143" i="9"/>
  <c r="BI143" i="9"/>
  <c r="BH143" i="9"/>
  <c r="BG143" i="9"/>
  <c r="BF143" i="9"/>
  <c r="T143" i="9"/>
  <c r="R143" i="9"/>
  <c r="P143" i="9"/>
  <c r="BE143" i="9"/>
  <c r="BK142" i="9"/>
  <c r="BK138" i="9"/>
  <c r="BI138" i="9"/>
  <c r="BH138" i="9"/>
  <c r="BG138" i="9"/>
  <c r="BF138" i="9"/>
  <c r="T138" i="9"/>
  <c r="R138" i="9"/>
  <c r="P138" i="9"/>
  <c r="BE138" i="9"/>
  <c r="BK135" i="9"/>
  <c r="BI135" i="9"/>
  <c r="BH135" i="9"/>
  <c r="BG135" i="9"/>
  <c r="BF135" i="9"/>
  <c r="P135" i="9"/>
  <c r="P134" i="9" s="1"/>
  <c r="BK132" i="9"/>
  <c r="BI132" i="9"/>
  <c r="BH132" i="9"/>
  <c r="BG132" i="9"/>
  <c r="BF132" i="9"/>
  <c r="T132" i="9"/>
  <c r="R132" i="9"/>
  <c r="P132" i="9"/>
  <c r="BE132" i="9"/>
  <c r="BK130" i="9"/>
  <c r="BI130" i="9"/>
  <c r="BH130" i="9"/>
  <c r="BG130" i="9"/>
  <c r="BF130" i="9"/>
  <c r="T130" i="9"/>
  <c r="R130" i="9"/>
  <c r="R129" i="9" s="1"/>
  <c r="P130" i="9"/>
  <c r="BE130" i="9"/>
  <c r="BK128" i="9"/>
  <c r="BI128" i="9"/>
  <c r="BH128" i="9"/>
  <c r="BG128" i="9"/>
  <c r="BF128" i="9"/>
  <c r="T128" i="9"/>
  <c r="R128" i="9"/>
  <c r="P128" i="9"/>
  <c r="BE128" i="9"/>
  <c r="BK127" i="9"/>
  <c r="BK126" i="9" s="1"/>
  <c r="BI127" i="9"/>
  <c r="BH127" i="9"/>
  <c r="BG127" i="9"/>
  <c r="BF127" i="9"/>
  <c r="T127" i="9"/>
  <c r="R127" i="9"/>
  <c r="P127" i="9"/>
  <c r="BE127" i="9"/>
  <c r="BK125" i="9"/>
  <c r="BI125" i="9"/>
  <c r="BH125" i="9"/>
  <c r="BG125" i="9"/>
  <c r="BF125" i="9"/>
  <c r="T125" i="9"/>
  <c r="R125" i="9"/>
  <c r="P125" i="9"/>
  <c r="BE125" i="9"/>
  <c r="BK124" i="9"/>
  <c r="BI124" i="9"/>
  <c r="BH124" i="9"/>
  <c r="BG124" i="9"/>
  <c r="BF124" i="9"/>
  <c r="T124" i="9"/>
  <c r="R124" i="9"/>
  <c r="P124" i="9"/>
  <c r="BE124" i="9"/>
  <c r="BK122" i="9"/>
  <c r="BI122" i="9"/>
  <c r="BH122" i="9"/>
  <c r="BG122" i="9"/>
  <c r="BF122" i="9"/>
  <c r="T122" i="9"/>
  <c r="R122" i="9"/>
  <c r="P122" i="9"/>
  <c r="BE122" i="9"/>
  <c r="BK121" i="9"/>
  <c r="BI121" i="9"/>
  <c r="BH121" i="9"/>
  <c r="BG121" i="9"/>
  <c r="BF121" i="9"/>
  <c r="T121" i="9"/>
  <c r="R121" i="9"/>
  <c r="R120" i="9" s="1"/>
  <c r="P121" i="9"/>
  <c r="P120" i="9" s="1"/>
  <c r="BE121" i="9"/>
  <c r="BK110" i="9"/>
  <c r="BI110" i="9"/>
  <c r="BH110" i="9"/>
  <c r="BG110" i="9"/>
  <c r="BF110" i="9"/>
  <c r="T110" i="9"/>
  <c r="R110" i="9"/>
  <c r="P110" i="9"/>
  <c r="BE110" i="9"/>
  <c r="BK109" i="9"/>
  <c r="BI109" i="9"/>
  <c r="BH109" i="9"/>
  <c r="BG109" i="9"/>
  <c r="BF109" i="9"/>
  <c r="T109" i="9"/>
  <c r="R109" i="9"/>
  <c r="P109" i="9"/>
  <c r="BE109" i="9"/>
  <c r="BK99" i="9"/>
  <c r="BI99" i="9"/>
  <c r="BH99" i="9"/>
  <c r="BG99" i="9"/>
  <c r="BF99" i="9"/>
  <c r="T99" i="9"/>
  <c r="R99" i="9"/>
  <c r="P99" i="9"/>
  <c r="BE99" i="9"/>
  <c r="BK98" i="9"/>
  <c r="BI98" i="9"/>
  <c r="BH98" i="9"/>
  <c r="BG98" i="9"/>
  <c r="BF98" i="9"/>
  <c r="T98" i="9"/>
  <c r="R98" i="9"/>
  <c r="R92" i="9" s="1"/>
  <c r="P98" i="9"/>
  <c r="BE98" i="9"/>
  <c r="BK91" i="9"/>
  <c r="BI91" i="9"/>
  <c r="BH91" i="9"/>
  <c r="BG91" i="9"/>
  <c r="BF91" i="9"/>
  <c r="T91" i="9"/>
  <c r="R91" i="9"/>
  <c r="P91" i="9"/>
  <c r="BE91" i="9"/>
  <c r="BK90" i="9"/>
  <c r="BI90" i="9"/>
  <c r="BH90" i="9"/>
  <c r="BG90" i="9"/>
  <c r="BF90" i="9"/>
  <c r="T90" i="9"/>
  <c r="R90" i="9"/>
  <c r="P90" i="9"/>
  <c r="BE90" i="9"/>
  <c r="BK89" i="9"/>
  <c r="BK88" i="9" s="1"/>
  <c r="BI89" i="9"/>
  <c r="BH89" i="9"/>
  <c r="BG89" i="9"/>
  <c r="BF89" i="9"/>
  <c r="T89" i="9"/>
  <c r="R89" i="9"/>
  <c r="P89" i="9"/>
  <c r="BE89" i="9"/>
  <c r="BK87" i="9"/>
  <c r="BK86" i="9" s="1"/>
  <c r="BI87" i="9"/>
  <c r="BH87" i="9"/>
  <c r="BG87" i="9"/>
  <c r="BF87" i="9"/>
  <c r="T87" i="9"/>
  <c r="T86" i="9" s="1"/>
  <c r="R87" i="9"/>
  <c r="R86" i="9" s="1"/>
  <c r="P87" i="9"/>
  <c r="P86" i="9" s="1"/>
  <c r="BE87" i="9"/>
  <c r="F78" i="9"/>
  <c r="F52" i="9"/>
  <c r="J37" i="9"/>
  <c r="J36" i="9"/>
  <c r="J35" i="9"/>
  <c r="J24" i="9"/>
  <c r="E24" i="9"/>
  <c r="J81" i="9" s="1"/>
  <c r="J23" i="9"/>
  <c r="J21" i="9"/>
  <c r="E21" i="9"/>
  <c r="J54" i="9" s="1"/>
  <c r="J20" i="9"/>
  <c r="J18" i="9"/>
  <c r="E18" i="9"/>
  <c r="F81" i="9" s="1"/>
  <c r="J17" i="9"/>
  <c r="J15" i="9"/>
  <c r="E15" i="9"/>
  <c r="F54" i="9" s="1"/>
  <c r="J14" i="9"/>
  <c r="J12" i="9"/>
  <c r="J78" i="9" s="1"/>
  <c r="E7" i="9"/>
  <c r="BK143" i="8"/>
  <c r="BI143" i="8"/>
  <c r="BH143" i="8"/>
  <c r="BG143" i="8"/>
  <c r="BF143" i="8"/>
  <c r="T143" i="8"/>
  <c r="R143" i="8"/>
  <c r="P143" i="8"/>
  <c r="BE143" i="8"/>
  <c r="BK142" i="8"/>
  <c r="BI142" i="8"/>
  <c r="BH142" i="8"/>
  <c r="BG142" i="8"/>
  <c r="BF142" i="8"/>
  <c r="T142" i="8"/>
  <c r="T141" i="8" s="1"/>
  <c r="T140" i="8" s="1"/>
  <c r="R142" i="8"/>
  <c r="P142" i="8"/>
  <c r="BK137" i="8"/>
  <c r="BI137" i="8"/>
  <c r="BH137" i="8"/>
  <c r="BG137" i="8"/>
  <c r="BF137" i="8"/>
  <c r="T137" i="8"/>
  <c r="R137" i="8"/>
  <c r="P137" i="8"/>
  <c r="BI134" i="8"/>
  <c r="BH134" i="8"/>
  <c r="BG134" i="8"/>
  <c r="BF134" i="8"/>
  <c r="R134" i="8"/>
  <c r="BK131" i="8"/>
  <c r="BI131" i="8"/>
  <c r="BH131" i="8"/>
  <c r="BG131" i="8"/>
  <c r="BF131" i="8"/>
  <c r="T131" i="8"/>
  <c r="R131" i="8"/>
  <c r="P131" i="8"/>
  <c r="BK129" i="8"/>
  <c r="BI129" i="8"/>
  <c r="BH129" i="8"/>
  <c r="BG129" i="8"/>
  <c r="BF129" i="8"/>
  <c r="T129" i="8"/>
  <c r="R129" i="8"/>
  <c r="P129" i="8"/>
  <c r="BE129" i="8"/>
  <c r="BK127" i="8"/>
  <c r="BI127" i="8"/>
  <c r="BH127" i="8"/>
  <c r="BG127" i="8"/>
  <c r="BF127" i="8"/>
  <c r="T127" i="8"/>
  <c r="R127" i="8"/>
  <c r="P127" i="8"/>
  <c r="BE127" i="8"/>
  <c r="BK126" i="8"/>
  <c r="BI126" i="8"/>
  <c r="BH126" i="8"/>
  <c r="BG126" i="8"/>
  <c r="BF126" i="8"/>
  <c r="T126" i="8"/>
  <c r="R126" i="8"/>
  <c r="P126" i="8"/>
  <c r="P125" i="8" s="1"/>
  <c r="BE126" i="8"/>
  <c r="BK124" i="8"/>
  <c r="BI124" i="8"/>
  <c r="BH124" i="8"/>
  <c r="BG124" i="8"/>
  <c r="BF124" i="8"/>
  <c r="T124" i="8"/>
  <c r="R124" i="8"/>
  <c r="P124" i="8"/>
  <c r="BK123" i="8"/>
  <c r="BI123" i="8"/>
  <c r="BH123" i="8"/>
  <c r="BG123" i="8"/>
  <c r="BF123" i="8"/>
  <c r="T123" i="8"/>
  <c r="T122" i="8" s="1"/>
  <c r="R123" i="8"/>
  <c r="P123" i="8"/>
  <c r="BE123" i="8"/>
  <c r="BK121" i="8"/>
  <c r="BI121" i="8"/>
  <c r="BH121" i="8"/>
  <c r="BG121" i="8"/>
  <c r="BF121" i="8"/>
  <c r="T121" i="8"/>
  <c r="R121" i="8"/>
  <c r="P121" i="8"/>
  <c r="BE121" i="8"/>
  <c r="BK120" i="8"/>
  <c r="BI120" i="8"/>
  <c r="BH120" i="8"/>
  <c r="BG120" i="8"/>
  <c r="BF120" i="8"/>
  <c r="T120" i="8"/>
  <c r="R120" i="8"/>
  <c r="R119" i="8" s="1"/>
  <c r="P120" i="8"/>
  <c r="BK108" i="8"/>
  <c r="BI108" i="8"/>
  <c r="BH108" i="8"/>
  <c r="BG108" i="8"/>
  <c r="BF108" i="8"/>
  <c r="T108" i="8"/>
  <c r="R108" i="8"/>
  <c r="P108" i="8"/>
  <c r="BK107" i="8"/>
  <c r="BI107" i="8"/>
  <c r="BH107" i="8"/>
  <c r="BG107" i="8"/>
  <c r="BF107" i="8"/>
  <c r="T107" i="8"/>
  <c r="R107" i="8"/>
  <c r="P107" i="8"/>
  <c r="BK93" i="8"/>
  <c r="BI93" i="8"/>
  <c r="BH93" i="8"/>
  <c r="BG93" i="8"/>
  <c r="BF93" i="8"/>
  <c r="T93" i="8"/>
  <c r="R93" i="8"/>
  <c r="P93" i="8"/>
  <c r="BE93" i="8"/>
  <c r="BK92" i="8"/>
  <c r="BI92" i="8"/>
  <c r="BH92" i="8"/>
  <c r="BG92" i="8"/>
  <c r="BF92" i="8"/>
  <c r="T92" i="8"/>
  <c r="R92" i="8"/>
  <c r="R91" i="8" s="1"/>
  <c r="P92" i="8"/>
  <c r="BK90" i="8"/>
  <c r="BI90" i="8"/>
  <c r="BH90" i="8"/>
  <c r="BG90" i="8"/>
  <c r="BF90" i="8"/>
  <c r="T90" i="8"/>
  <c r="R90" i="8"/>
  <c r="P90" i="8"/>
  <c r="BK89" i="8"/>
  <c r="BI89" i="8"/>
  <c r="BH89" i="8"/>
  <c r="BG89" i="8"/>
  <c r="BF89" i="8"/>
  <c r="T89" i="8"/>
  <c r="R89" i="8"/>
  <c r="P89" i="8"/>
  <c r="BK88" i="8"/>
  <c r="BI88" i="8"/>
  <c r="BH88" i="8"/>
  <c r="BG88" i="8"/>
  <c r="BF88" i="8"/>
  <c r="T88" i="8"/>
  <c r="R88" i="8"/>
  <c r="P88" i="8"/>
  <c r="BK86" i="8"/>
  <c r="BK85" i="8" s="1"/>
  <c r="BI86" i="8"/>
  <c r="BH86" i="8"/>
  <c r="BG86" i="8"/>
  <c r="BF86" i="8"/>
  <c r="T86" i="8"/>
  <c r="T85" i="8" s="1"/>
  <c r="R86" i="8"/>
  <c r="R85" i="8" s="1"/>
  <c r="P86" i="8"/>
  <c r="P85" i="8" s="1"/>
  <c r="F77" i="8"/>
  <c r="F52" i="8"/>
  <c r="J37" i="8"/>
  <c r="J36" i="8"/>
  <c r="J35" i="8"/>
  <c r="J24" i="8"/>
  <c r="E24" i="8"/>
  <c r="J80" i="8" s="1"/>
  <c r="J23" i="8"/>
  <c r="J21" i="8"/>
  <c r="E21" i="8"/>
  <c r="J54" i="8" s="1"/>
  <c r="J20" i="8"/>
  <c r="J18" i="8"/>
  <c r="E18" i="8"/>
  <c r="F80" i="8" s="1"/>
  <c r="J17" i="8"/>
  <c r="J15" i="8"/>
  <c r="E15" i="8"/>
  <c r="F54" i="8" s="1"/>
  <c r="J14" i="8"/>
  <c r="J12" i="8"/>
  <c r="J77" i="8" s="1"/>
  <c r="E7" i="8"/>
  <c r="BK145" i="7"/>
  <c r="BI145" i="7"/>
  <c r="BH145" i="7"/>
  <c r="BG145" i="7"/>
  <c r="BF145" i="7"/>
  <c r="T145" i="7"/>
  <c r="R145" i="7"/>
  <c r="P145" i="7"/>
  <c r="J145" i="7"/>
  <c r="BE145" i="7" s="1"/>
  <c r="BK144" i="7"/>
  <c r="BK143" i="7" s="1"/>
  <c r="BI144" i="7"/>
  <c r="BH144" i="7"/>
  <c r="BG144" i="7"/>
  <c r="BF144" i="7"/>
  <c r="T144" i="7"/>
  <c r="T143" i="7" s="1"/>
  <c r="T142" i="7" s="1"/>
  <c r="R144" i="7"/>
  <c r="P144" i="7"/>
  <c r="J144" i="7"/>
  <c r="BK139" i="7"/>
  <c r="BI139" i="7"/>
  <c r="BH139" i="7"/>
  <c r="BG139" i="7"/>
  <c r="BF139" i="7"/>
  <c r="T139" i="7"/>
  <c r="R139" i="7"/>
  <c r="P139" i="7"/>
  <c r="J139" i="7"/>
  <c r="BE139" i="7" s="1"/>
  <c r="BK136" i="7"/>
  <c r="BI136" i="7"/>
  <c r="BH136" i="7"/>
  <c r="BG136" i="7"/>
  <c r="BF136" i="7"/>
  <c r="T136" i="7"/>
  <c r="R136" i="7"/>
  <c r="R135" i="7" s="1"/>
  <c r="P136" i="7"/>
  <c r="J136" i="7"/>
  <c r="J135" i="7" s="1"/>
  <c r="BK133" i="7"/>
  <c r="BI133" i="7"/>
  <c r="BH133" i="7"/>
  <c r="BG133" i="7"/>
  <c r="BF133" i="7"/>
  <c r="T133" i="7"/>
  <c r="R133" i="7"/>
  <c r="P133" i="7"/>
  <c r="J133" i="7"/>
  <c r="BE133" i="7" s="1"/>
  <c r="BK131" i="7"/>
  <c r="BI131" i="7"/>
  <c r="BH131" i="7"/>
  <c r="BG131" i="7"/>
  <c r="BF131" i="7"/>
  <c r="T131" i="7"/>
  <c r="R131" i="7"/>
  <c r="P131" i="7"/>
  <c r="P130" i="7" s="1"/>
  <c r="J131" i="7"/>
  <c r="BK129" i="7"/>
  <c r="BI129" i="7"/>
  <c r="BH129" i="7"/>
  <c r="BG129" i="7"/>
  <c r="BF129" i="7"/>
  <c r="T129" i="7"/>
  <c r="R129" i="7"/>
  <c r="P129" i="7"/>
  <c r="BE129" i="7"/>
  <c r="BK128" i="7"/>
  <c r="BI128" i="7"/>
  <c r="BH128" i="7"/>
  <c r="BG128" i="7"/>
  <c r="BF128" i="7"/>
  <c r="T128" i="7"/>
  <c r="R128" i="7"/>
  <c r="P128" i="7"/>
  <c r="BK126" i="7"/>
  <c r="BI126" i="7"/>
  <c r="BH126" i="7"/>
  <c r="BG126" i="7"/>
  <c r="BF126" i="7"/>
  <c r="T126" i="7"/>
  <c r="R126" i="7"/>
  <c r="P126" i="7"/>
  <c r="BE126" i="7"/>
  <c r="BK125" i="7"/>
  <c r="BI125" i="7"/>
  <c r="BH125" i="7"/>
  <c r="BG125" i="7"/>
  <c r="BF125" i="7"/>
  <c r="T125" i="7"/>
  <c r="R125" i="7"/>
  <c r="P125" i="7"/>
  <c r="BK123" i="7"/>
  <c r="BI123" i="7"/>
  <c r="BH123" i="7"/>
  <c r="BG123" i="7"/>
  <c r="BF123" i="7"/>
  <c r="T123" i="7"/>
  <c r="R123" i="7"/>
  <c r="P123" i="7"/>
  <c r="J123" i="7"/>
  <c r="BK122" i="7"/>
  <c r="BI122" i="7"/>
  <c r="BH122" i="7"/>
  <c r="BG122" i="7"/>
  <c r="BF122" i="7"/>
  <c r="T122" i="7"/>
  <c r="R122" i="7"/>
  <c r="P122" i="7"/>
  <c r="J122" i="7"/>
  <c r="BK110" i="7"/>
  <c r="BI110" i="7"/>
  <c r="BH110" i="7"/>
  <c r="BG110" i="7"/>
  <c r="BF110" i="7"/>
  <c r="T110" i="7"/>
  <c r="R110" i="7"/>
  <c r="P110" i="7"/>
  <c r="J110" i="7"/>
  <c r="BE110" i="7" s="1"/>
  <c r="BK109" i="7"/>
  <c r="BK108" i="7" s="1"/>
  <c r="BI109" i="7"/>
  <c r="BH109" i="7"/>
  <c r="BG109" i="7"/>
  <c r="BF109" i="7"/>
  <c r="T109" i="7"/>
  <c r="R109" i="7"/>
  <c r="P109" i="7"/>
  <c r="J109" i="7"/>
  <c r="J108" i="7" s="1"/>
  <c r="BK99" i="7"/>
  <c r="BI99" i="7"/>
  <c r="BH99" i="7"/>
  <c r="BG99" i="7"/>
  <c r="BF99" i="7"/>
  <c r="T99" i="7"/>
  <c r="R99" i="7"/>
  <c r="P99" i="7"/>
  <c r="BE99" i="7"/>
  <c r="BK98" i="7"/>
  <c r="BI98" i="7"/>
  <c r="BH98" i="7"/>
  <c r="BG98" i="7"/>
  <c r="BF98" i="7"/>
  <c r="T98" i="7"/>
  <c r="R98" i="7"/>
  <c r="P98" i="7"/>
  <c r="BE98" i="7"/>
  <c r="BK96" i="7"/>
  <c r="BI96" i="7"/>
  <c r="BH96" i="7"/>
  <c r="BG96" i="7"/>
  <c r="BF96" i="7"/>
  <c r="T96" i="7"/>
  <c r="R96" i="7"/>
  <c r="P96" i="7"/>
  <c r="BE96" i="7"/>
  <c r="BK95" i="7"/>
  <c r="BI95" i="7"/>
  <c r="BH95" i="7"/>
  <c r="BG95" i="7"/>
  <c r="BF95" i="7"/>
  <c r="T95" i="7"/>
  <c r="R95" i="7"/>
  <c r="P95" i="7"/>
  <c r="BE95" i="7"/>
  <c r="BK94" i="7"/>
  <c r="BI94" i="7"/>
  <c r="BH94" i="7"/>
  <c r="BG94" i="7"/>
  <c r="BF94" i="7"/>
  <c r="T94" i="7"/>
  <c r="R94" i="7"/>
  <c r="P94" i="7"/>
  <c r="BE94" i="7"/>
  <c r="BK92" i="7"/>
  <c r="BK85" i="7" s="1"/>
  <c r="BI92" i="7"/>
  <c r="BH92" i="7"/>
  <c r="BG92" i="7"/>
  <c r="BF92" i="7"/>
  <c r="T92" i="7"/>
  <c r="T85" i="7" s="1"/>
  <c r="R92" i="7"/>
  <c r="R85" i="7" s="1"/>
  <c r="P92" i="7"/>
  <c r="P85" i="7" s="1"/>
  <c r="F77" i="7"/>
  <c r="F52" i="7"/>
  <c r="J37" i="7"/>
  <c r="J36" i="7"/>
  <c r="J35" i="7"/>
  <c r="J24" i="7"/>
  <c r="E24" i="7"/>
  <c r="J80" i="7" s="1"/>
  <c r="J23" i="7"/>
  <c r="J21" i="7"/>
  <c r="E21" i="7"/>
  <c r="J54" i="7" s="1"/>
  <c r="J20" i="7"/>
  <c r="J18" i="7"/>
  <c r="E18" i="7"/>
  <c r="F80" i="7" s="1"/>
  <c r="J17" i="7"/>
  <c r="J15" i="7"/>
  <c r="E15" i="7"/>
  <c r="F54" i="7" s="1"/>
  <c r="J14" i="7"/>
  <c r="J12" i="7"/>
  <c r="J77" i="7" s="1"/>
  <c r="E7" i="7"/>
  <c r="BK154" i="6"/>
  <c r="BI154" i="6"/>
  <c r="BH154" i="6"/>
  <c r="BG154" i="6"/>
  <c r="BF154" i="6"/>
  <c r="T154" i="6"/>
  <c r="R154" i="6"/>
  <c r="P154" i="6"/>
  <c r="J154" i="6"/>
  <c r="BE154" i="6" s="1"/>
  <c r="BK153" i="6"/>
  <c r="BK152" i="6" s="1"/>
  <c r="BK151" i="6" s="1"/>
  <c r="BI153" i="6"/>
  <c r="BH153" i="6"/>
  <c r="BG153" i="6"/>
  <c r="BF153" i="6"/>
  <c r="T153" i="6"/>
  <c r="R153" i="6"/>
  <c r="P153" i="6"/>
  <c r="P152" i="6" s="1"/>
  <c r="P151" i="6" s="1"/>
  <c r="J153" i="6"/>
  <c r="R152" i="6"/>
  <c r="R151" i="6" s="1"/>
  <c r="BI148" i="6"/>
  <c r="BH148" i="6"/>
  <c r="BG148" i="6"/>
  <c r="BF148" i="6"/>
  <c r="BK145" i="6"/>
  <c r="BI145" i="6"/>
  <c r="BH145" i="6"/>
  <c r="BG145" i="6"/>
  <c r="BF145" i="6"/>
  <c r="T145" i="6"/>
  <c r="R145" i="6"/>
  <c r="P145" i="6"/>
  <c r="J145" i="6"/>
  <c r="BE145" i="6" s="1"/>
  <c r="BK142" i="6"/>
  <c r="BI142" i="6"/>
  <c r="BH142" i="6"/>
  <c r="BG142" i="6"/>
  <c r="BF142" i="6"/>
  <c r="T142" i="6"/>
  <c r="R142" i="6"/>
  <c r="P142" i="6"/>
  <c r="J142" i="6"/>
  <c r="BE142" i="6" s="1"/>
  <c r="BK140" i="6"/>
  <c r="BI140" i="6"/>
  <c r="BH140" i="6"/>
  <c r="BG140" i="6"/>
  <c r="BF140" i="6"/>
  <c r="T140" i="6"/>
  <c r="R140" i="6"/>
  <c r="P140" i="6"/>
  <c r="J140" i="6"/>
  <c r="BE140" i="6" s="1"/>
  <c r="BK138" i="6"/>
  <c r="BI138" i="6"/>
  <c r="BH138" i="6"/>
  <c r="BG138" i="6"/>
  <c r="BF138" i="6"/>
  <c r="T138" i="6"/>
  <c r="R138" i="6"/>
  <c r="P138" i="6"/>
  <c r="J138" i="6"/>
  <c r="BE138" i="6" s="1"/>
  <c r="BK137" i="6"/>
  <c r="BI137" i="6"/>
  <c r="BH137" i="6"/>
  <c r="BG137" i="6"/>
  <c r="BF137" i="6"/>
  <c r="T137" i="6"/>
  <c r="T136" i="6" s="1"/>
  <c r="R137" i="6"/>
  <c r="P137" i="6"/>
  <c r="J137" i="6"/>
  <c r="BE137" i="6" s="1"/>
  <c r="P136" i="6"/>
  <c r="BK135" i="6"/>
  <c r="BI135" i="6"/>
  <c r="BH135" i="6"/>
  <c r="BG135" i="6"/>
  <c r="BF135" i="6"/>
  <c r="T135" i="6"/>
  <c r="R135" i="6"/>
  <c r="P135" i="6"/>
  <c r="J135" i="6"/>
  <c r="BE135" i="6" s="1"/>
  <c r="BK134" i="6"/>
  <c r="BI134" i="6"/>
  <c r="BH134" i="6"/>
  <c r="BG134" i="6"/>
  <c r="BF134" i="6"/>
  <c r="T134" i="6"/>
  <c r="R134" i="6"/>
  <c r="R133" i="6" s="1"/>
  <c r="P134" i="6"/>
  <c r="J134" i="6"/>
  <c r="BE134" i="6" s="1"/>
  <c r="BK132" i="6"/>
  <c r="BI132" i="6"/>
  <c r="BH132" i="6"/>
  <c r="BG132" i="6"/>
  <c r="BF132" i="6"/>
  <c r="T132" i="6"/>
  <c r="R132" i="6"/>
  <c r="P132" i="6"/>
  <c r="J132" i="6"/>
  <c r="BE132" i="6" s="1"/>
  <c r="BK131" i="6"/>
  <c r="BK130" i="6" s="1"/>
  <c r="BI131" i="6"/>
  <c r="BH131" i="6"/>
  <c r="BG131" i="6"/>
  <c r="BF131" i="6"/>
  <c r="T131" i="6"/>
  <c r="R131" i="6"/>
  <c r="P131" i="6"/>
  <c r="P130" i="6" s="1"/>
  <c r="J131" i="6"/>
  <c r="BE131" i="6" s="1"/>
  <c r="BK119" i="6"/>
  <c r="BI119" i="6"/>
  <c r="BH119" i="6"/>
  <c r="BG119" i="6"/>
  <c r="BF119" i="6"/>
  <c r="T119" i="6"/>
  <c r="R119" i="6"/>
  <c r="P119" i="6"/>
  <c r="J119" i="6"/>
  <c r="BE119" i="6" s="1"/>
  <c r="BK118" i="6"/>
  <c r="BI118" i="6"/>
  <c r="BH118" i="6"/>
  <c r="BG118" i="6"/>
  <c r="BF118" i="6"/>
  <c r="T118" i="6"/>
  <c r="T117" i="6" s="1"/>
  <c r="R118" i="6"/>
  <c r="P118" i="6"/>
  <c r="J118" i="6"/>
  <c r="BK109" i="6"/>
  <c r="BI109" i="6"/>
  <c r="BH109" i="6"/>
  <c r="BG109" i="6"/>
  <c r="BF109" i="6"/>
  <c r="T109" i="6"/>
  <c r="R109" i="6"/>
  <c r="P109" i="6"/>
  <c r="J109" i="6"/>
  <c r="BE109" i="6" s="1"/>
  <c r="BK108" i="6"/>
  <c r="BI108" i="6"/>
  <c r="BH108" i="6"/>
  <c r="BG108" i="6"/>
  <c r="BF108" i="6"/>
  <c r="J34" i="6" s="1"/>
  <c r="T108" i="6"/>
  <c r="R108" i="6"/>
  <c r="R107" i="6" s="1"/>
  <c r="P108" i="6"/>
  <c r="J108" i="6"/>
  <c r="BE108" i="6" s="1"/>
  <c r="BK98" i="6"/>
  <c r="BI98" i="6"/>
  <c r="BH98" i="6"/>
  <c r="BG98" i="6"/>
  <c r="BF98" i="6"/>
  <c r="T98" i="6"/>
  <c r="R98" i="6"/>
  <c r="P98" i="6"/>
  <c r="J98" i="6"/>
  <c r="BE98" i="6" s="1"/>
  <c r="BK97" i="6"/>
  <c r="BI97" i="6"/>
  <c r="BH97" i="6"/>
  <c r="BG97" i="6"/>
  <c r="BF97" i="6"/>
  <c r="T97" i="6"/>
  <c r="R97" i="6"/>
  <c r="P97" i="6"/>
  <c r="J97" i="6"/>
  <c r="BE97" i="6" s="1"/>
  <c r="BK96" i="6"/>
  <c r="BI96" i="6"/>
  <c r="BH96" i="6"/>
  <c r="BG96" i="6"/>
  <c r="BF96" i="6"/>
  <c r="T96" i="6"/>
  <c r="R96" i="6"/>
  <c r="P96" i="6"/>
  <c r="P95" i="6" s="1"/>
  <c r="J96" i="6"/>
  <c r="BE96" i="6" s="1"/>
  <c r="BK88" i="6"/>
  <c r="BK87" i="6" s="1"/>
  <c r="BI88" i="6"/>
  <c r="BH88" i="6"/>
  <c r="BG88" i="6"/>
  <c r="BF88" i="6"/>
  <c r="T88" i="6"/>
  <c r="T87" i="6" s="1"/>
  <c r="R88" i="6"/>
  <c r="R87" i="6" s="1"/>
  <c r="P88" i="6"/>
  <c r="P87" i="6" s="1"/>
  <c r="J88" i="6"/>
  <c r="BE88" i="6" s="1"/>
  <c r="F79" i="6"/>
  <c r="F52" i="6"/>
  <c r="J37" i="6"/>
  <c r="J36" i="6"/>
  <c r="J35" i="6"/>
  <c r="J24" i="6"/>
  <c r="E24" i="6"/>
  <c r="J82" i="6" s="1"/>
  <c r="J23" i="6"/>
  <c r="J21" i="6"/>
  <c r="E21" i="6"/>
  <c r="J54" i="6" s="1"/>
  <c r="J20" i="6"/>
  <c r="J18" i="6"/>
  <c r="E18" i="6"/>
  <c r="F55" i="6" s="1"/>
  <c r="J17" i="6"/>
  <c r="J15" i="6"/>
  <c r="E15" i="6"/>
  <c r="F81" i="6" s="1"/>
  <c r="J14" i="6"/>
  <c r="J12" i="6"/>
  <c r="J79" i="6" s="1"/>
  <c r="E7" i="6"/>
  <c r="R135" i="9" l="1"/>
  <c r="J60" i="9"/>
  <c r="T123" i="9"/>
  <c r="P126" i="9"/>
  <c r="T142" i="9"/>
  <c r="T141" i="9" s="1"/>
  <c r="J148" i="6"/>
  <c r="BE148" i="6" s="1"/>
  <c r="BK148" i="6"/>
  <c r="P148" i="6"/>
  <c r="T144" i="6"/>
  <c r="R148" i="6"/>
  <c r="R144" i="6" s="1"/>
  <c r="T152" i="6"/>
  <c r="T151" i="6" s="1"/>
  <c r="T134" i="8"/>
  <c r="T133" i="8" s="1"/>
  <c r="BK134" i="8"/>
  <c r="BK133" i="8" s="1"/>
  <c r="T125" i="8"/>
  <c r="P134" i="8"/>
  <c r="BK117" i="6"/>
  <c r="F35" i="9"/>
  <c r="F35" i="10"/>
  <c r="F36" i="10"/>
  <c r="J99" i="11"/>
  <c r="J61" i="11" s="1"/>
  <c r="BK135" i="13"/>
  <c r="J135" i="13" s="1"/>
  <c r="BK130" i="13"/>
  <c r="F37" i="14"/>
  <c r="BK139" i="6"/>
  <c r="R128" i="8"/>
  <c r="R108" i="9"/>
  <c r="P129" i="9"/>
  <c r="T94" i="10"/>
  <c r="T102" i="10"/>
  <c r="R127" i="10"/>
  <c r="T143" i="10"/>
  <c r="T142" i="10" s="1"/>
  <c r="BK142" i="12"/>
  <c r="BK141" i="12" s="1"/>
  <c r="R143" i="13"/>
  <c r="R142" i="13" s="1"/>
  <c r="J34" i="14"/>
  <c r="F35" i="13"/>
  <c r="BK122" i="8"/>
  <c r="F36" i="12"/>
  <c r="F35" i="12"/>
  <c r="T95" i="13"/>
  <c r="J60" i="16"/>
  <c r="P133" i="6"/>
  <c r="P144" i="6"/>
  <c r="BK121" i="7"/>
  <c r="P87" i="8"/>
  <c r="T119" i="8"/>
  <c r="BK125" i="8"/>
  <c r="R141" i="8"/>
  <c r="R140" i="8" s="1"/>
  <c r="T88" i="9"/>
  <c r="BK92" i="9"/>
  <c r="R123" i="9"/>
  <c r="P124" i="10"/>
  <c r="T130" i="10"/>
  <c r="P135" i="10"/>
  <c r="BK135" i="10"/>
  <c r="T142" i="12"/>
  <c r="T141" i="12" s="1"/>
  <c r="J60" i="11"/>
  <c r="J59" i="11" s="1"/>
  <c r="BK94" i="10"/>
  <c r="BK85" i="10" s="1"/>
  <c r="R124" i="10"/>
  <c r="R101" i="10" s="1"/>
  <c r="BK143" i="10"/>
  <c r="BK142" i="10" s="1"/>
  <c r="J85" i="8"/>
  <c r="J84" i="8" s="1"/>
  <c r="J60" i="8" s="1"/>
  <c r="T135" i="7"/>
  <c r="P128" i="8"/>
  <c r="P108" i="9"/>
  <c r="F34" i="11"/>
  <c r="BK119" i="11"/>
  <c r="P95" i="13"/>
  <c r="P86" i="13" s="1"/>
  <c r="T135" i="13"/>
  <c r="P143" i="13"/>
  <c r="P142" i="13" s="1"/>
  <c r="P119" i="15"/>
  <c r="J106" i="8"/>
  <c r="R126" i="15"/>
  <c r="BE132" i="15"/>
  <c r="BK132" i="15"/>
  <c r="BK131" i="15" s="1"/>
  <c r="J99" i="15"/>
  <c r="J61" i="15" s="1"/>
  <c r="T132" i="15"/>
  <c r="T131" i="15" s="1"/>
  <c r="R132" i="15"/>
  <c r="P120" i="14"/>
  <c r="T126" i="14"/>
  <c r="R123" i="14"/>
  <c r="P129" i="14"/>
  <c r="P142" i="14"/>
  <c r="P141" i="14" s="1"/>
  <c r="P95" i="14"/>
  <c r="F35" i="14"/>
  <c r="P108" i="14"/>
  <c r="J123" i="14"/>
  <c r="BK123" i="14"/>
  <c r="P126" i="14"/>
  <c r="T129" i="14"/>
  <c r="J120" i="14"/>
  <c r="T99" i="14"/>
  <c r="T92" i="14" s="1"/>
  <c r="R99" i="14"/>
  <c r="BK120" i="14"/>
  <c r="T142" i="14"/>
  <c r="T141" i="14" s="1"/>
  <c r="T95" i="14"/>
  <c r="J93" i="14"/>
  <c r="J86" i="14" s="1"/>
  <c r="P99" i="14"/>
  <c r="BK99" i="14"/>
  <c r="R120" i="14"/>
  <c r="R134" i="14"/>
  <c r="BK142" i="14"/>
  <c r="BK141" i="14" s="1"/>
  <c r="J108" i="14"/>
  <c r="F36" i="14"/>
  <c r="F36" i="13"/>
  <c r="BK127" i="13"/>
  <c r="BK143" i="13"/>
  <c r="BK142" i="13" s="1"/>
  <c r="F34" i="13"/>
  <c r="R95" i="13"/>
  <c r="BK121" i="13"/>
  <c r="T121" i="13"/>
  <c r="R124" i="13"/>
  <c r="T127" i="13"/>
  <c r="P130" i="13"/>
  <c r="P135" i="13"/>
  <c r="J100" i="13"/>
  <c r="J60" i="12"/>
  <c r="F34" i="12"/>
  <c r="BK120" i="12"/>
  <c r="R123" i="12"/>
  <c r="T126" i="12"/>
  <c r="T134" i="12"/>
  <c r="T120" i="12"/>
  <c r="BK129" i="12"/>
  <c r="R134" i="12"/>
  <c r="P134" i="12"/>
  <c r="R142" i="12"/>
  <c r="R141" i="12" s="1"/>
  <c r="F37" i="12"/>
  <c r="R129" i="12"/>
  <c r="J98" i="12"/>
  <c r="J61" i="12" s="1"/>
  <c r="J60" i="15"/>
  <c r="R119" i="15"/>
  <c r="T139" i="15"/>
  <c r="T138" i="15" s="1"/>
  <c r="BK98" i="15"/>
  <c r="T119" i="15"/>
  <c r="R122" i="15"/>
  <c r="P139" i="15"/>
  <c r="P138" i="15" s="1"/>
  <c r="P141" i="16"/>
  <c r="J59" i="16"/>
  <c r="T129" i="16"/>
  <c r="BE135" i="14"/>
  <c r="J33" i="14" s="1"/>
  <c r="BK135" i="14"/>
  <c r="BK134" i="14" s="1"/>
  <c r="R95" i="14"/>
  <c r="R92" i="14" s="1"/>
  <c r="BE109" i="14"/>
  <c r="P123" i="14"/>
  <c r="BK129" i="14"/>
  <c r="T135" i="14"/>
  <c r="T134" i="14" s="1"/>
  <c r="R142" i="14"/>
  <c r="R141" i="14" s="1"/>
  <c r="F34" i="14"/>
  <c r="BK95" i="14"/>
  <c r="R108" i="14"/>
  <c r="T120" i="14"/>
  <c r="T123" i="14"/>
  <c r="BK126" i="14"/>
  <c r="R129" i="14"/>
  <c r="P135" i="14"/>
  <c r="P134" i="14" s="1"/>
  <c r="J136" i="10"/>
  <c r="J135" i="10" s="1"/>
  <c r="J101" i="10"/>
  <c r="J61" i="10" s="1"/>
  <c r="J59" i="10" s="1"/>
  <c r="AG69" i="1" s="1"/>
  <c r="P85" i="10"/>
  <c r="R121" i="10"/>
  <c r="R130" i="10"/>
  <c r="R135" i="10"/>
  <c r="J34" i="10"/>
  <c r="F37" i="10"/>
  <c r="F34" i="10"/>
  <c r="T85" i="10"/>
  <c r="BK124" i="10"/>
  <c r="R143" i="10"/>
  <c r="R142" i="10" s="1"/>
  <c r="J135" i="9"/>
  <c r="J134" i="9" s="1"/>
  <c r="J100" i="9" s="1"/>
  <c r="J61" i="9" s="1"/>
  <c r="J59" i="9" s="1"/>
  <c r="R134" i="9"/>
  <c r="BK134" i="9"/>
  <c r="P142" i="9"/>
  <c r="P141" i="9" s="1"/>
  <c r="T120" i="9"/>
  <c r="T134" i="9"/>
  <c r="P141" i="8"/>
  <c r="P140" i="8" s="1"/>
  <c r="BK141" i="8"/>
  <c r="BK140" i="8" s="1"/>
  <c r="BK87" i="8"/>
  <c r="P106" i="8"/>
  <c r="J128" i="8"/>
  <c r="BE134" i="8"/>
  <c r="J133" i="8"/>
  <c r="BK119" i="8"/>
  <c r="P122" i="8"/>
  <c r="J119" i="8"/>
  <c r="J122" i="8"/>
  <c r="F35" i="8"/>
  <c r="T87" i="8"/>
  <c r="F34" i="8"/>
  <c r="R106" i="8"/>
  <c r="T128" i="8"/>
  <c r="P133" i="8"/>
  <c r="P91" i="8"/>
  <c r="T106" i="8"/>
  <c r="BE86" i="8"/>
  <c r="F37" i="8"/>
  <c r="J141" i="8"/>
  <c r="J34" i="8"/>
  <c r="BK91" i="8"/>
  <c r="R97" i="7"/>
  <c r="T108" i="7"/>
  <c r="J130" i="7"/>
  <c r="J125" i="7"/>
  <c r="J100" i="7" s="1"/>
  <c r="T121" i="7"/>
  <c r="R124" i="7"/>
  <c r="J143" i="7"/>
  <c r="T97" i="7"/>
  <c r="T84" i="7" s="1"/>
  <c r="J92" i="7"/>
  <c r="J85" i="7" s="1"/>
  <c r="J60" i="7" s="1"/>
  <c r="BE122" i="7"/>
  <c r="J121" i="7"/>
  <c r="BK95" i="6"/>
  <c r="T130" i="6"/>
  <c r="T95" i="6"/>
  <c r="T86" i="6" s="1"/>
  <c r="BK107" i="6"/>
  <c r="BK86" i="6" s="1"/>
  <c r="BK136" i="6"/>
  <c r="R136" i="6"/>
  <c r="R110" i="6" s="1"/>
  <c r="BE153" i="6"/>
  <c r="J152" i="6"/>
  <c r="J151" i="6" s="1"/>
  <c r="J62" i="6" s="1"/>
  <c r="P107" i="6"/>
  <c r="R117" i="6"/>
  <c r="R130" i="6"/>
  <c r="T139" i="6"/>
  <c r="T110" i="6" s="1"/>
  <c r="BK144" i="6"/>
  <c r="J107" i="6"/>
  <c r="J139" i="6"/>
  <c r="R139" i="6"/>
  <c r="J95" i="6"/>
  <c r="J136" i="6"/>
  <c r="BE118" i="6"/>
  <c r="F33" i="6" s="1"/>
  <c r="J117" i="6"/>
  <c r="F36" i="6"/>
  <c r="F37" i="6"/>
  <c r="BK133" i="6"/>
  <c r="J87" i="6"/>
  <c r="J133" i="6"/>
  <c r="J130" i="6"/>
  <c r="J144" i="6"/>
  <c r="BK92" i="16"/>
  <c r="BK141" i="16"/>
  <c r="BK88" i="16"/>
  <c r="P92" i="16"/>
  <c r="R129" i="16"/>
  <c r="T141" i="16"/>
  <c r="T157" i="16"/>
  <c r="T156" i="16" s="1"/>
  <c r="R141" i="16"/>
  <c r="T88" i="16"/>
  <c r="T92" i="16"/>
  <c r="BK129" i="16"/>
  <c r="BK157" i="16"/>
  <c r="BK156" i="16" s="1"/>
  <c r="R107" i="15"/>
  <c r="BK119" i="15"/>
  <c r="T94" i="15"/>
  <c r="T107" i="15"/>
  <c r="R131" i="15"/>
  <c r="P131" i="15"/>
  <c r="F37" i="15"/>
  <c r="R125" i="15"/>
  <c r="T126" i="15"/>
  <c r="P94" i="15"/>
  <c r="F35" i="15"/>
  <c r="R98" i="15"/>
  <c r="BK107" i="15"/>
  <c r="BK122" i="15"/>
  <c r="BK139" i="15"/>
  <c r="BK138" i="15" s="1"/>
  <c r="F34" i="15"/>
  <c r="R94" i="15"/>
  <c r="P122" i="15"/>
  <c r="R139" i="15"/>
  <c r="R138" i="15" s="1"/>
  <c r="T98" i="15"/>
  <c r="T85" i="15" s="1"/>
  <c r="BK125" i="15"/>
  <c r="P126" i="15"/>
  <c r="BK108" i="14"/>
  <c r="R126" i="14"/>
  <c r="P99" i="13"/>
  <c r="T108" i="13"/>
  <c r="P124" i="13"/>
  <c r="P100" i="13" s="1"/>
  <c r="T130" i="13"/>
  <c r="R135" i="13"/>
  <c r="BK99" i="13"/>
  <c r="R108" i="13"/>
  <c r="R121" i="13"/>
  <c r="BK124" i="13"/>
  <c r="R130" i="13"/>
  <c r="T143" i="13"/>
  <c r="T142" i="13" s="1"/>
  <c r="J34" i="12"/>
  <c r="BK107" i="12"/>
  <c r="R126" i="12"/>
  <c r="P93" i="12"/>
  <c r="P97" i="12"/>
  <c r="P84" i="12" s="1"/>
  <c r="T107" i="12"/>
  <c r="P123" i="12"/>
  <c r="BK93" i="12"/>
  <c r="BK97" i="12"/>
  <c r="BK84" i="12" s="1"/>
  <c r="R107" i="12"/>
  <c r="T129" i="12"/>
  <c r="BK130" i="11"/>
  <c r="F35" i="11"/>
  <c r="BK116" i="11"/>
  <c r="BE136" i="11"/>
  <c r="J33" i="11" s="1"/>
  <c r="BK143" i="11"/>
  <c r="R130" i="11"/>
  <c r="BK122" i="11"/>
  <c r="BK86" i="11"/>
  <c r="BK83" i="11" s="1"/>
  <c r="T116" i="11"/>
  <c r="P119" i="11"/>
  <c r="T122" i="11"/>
  <c r="T135" i="11"/>
  <c r="P86" i="11"/>
  <c r="P83" i="11" s="1"/>
  <c r="R108" i="11"/>
  <c r="R122" i="11"/>
  <c r="P122" i="11"/>
  <c r="R136" i="11"/>
  <c r="R135" i="11" s="1"/>
  <c r="F37" i="11"/>
  <c r="P116" i="11"/>
  <c r="T130" i="11"/>
  <c r="T143" i="11"/>
  <c r="T142" i="11" s="1"/>
  <c r="BK142" i="11"/>
  <c r="J34" i="11"/>
  <c r="T86" i="11"/>
  <c r="T83" i="11" s="1"/>
  <c r="BK108" i="11"/>
  <c r="R119" i="11"/>
  <c r="R143" i="11"/>
  <c r="R142" i="11" s="1"/>
  <c r="BK124" i="7"/>
  <c r="R127" i="7"/>
  <c r="BK130" i="7"/>
  <c r="F37" i="7"/>
  <c r="R93" i="7"/>
  <c r="J34" i="7"/>
  <c r="R108" i="7"/>
  <c r="P108" i="7"/>
  <c r="T124" i="7"/>
  <c r="P143" i="7"/>
  <c r="P142" i="7" s="1"/>
  <c r="R121" i="7"/>
  <c r="F35" i="7"/>
  <c r="P121" i="7"/>
  <c r="P127" i="7"/>
  <c r="T130" i="7"/>
  <c r="BK135" i="7"/>
  <c r="R130" i="7"/>
  <c r="R143" i="7"/>
  <c r="R142" i="7" s="1"/>
  <c r="BE109" i="7"/>
  <c r="BK93" i="7"/>
  <c r="T93" i="7"/>
  <c r="BK97" i="7"/>
  <c r="BE144" i="7"/>
  <c r="F34" i="7"/>
  <c r="BE131" i="7"/>
  <c r="BE136" i="7"/>
  <c r="F36" i="7"/>
  <c r="P93" i="7"/>
  <c r="P97" i="7"/>
  <c r="BK127" i="7"/>
  <c r="BE125" i="7"/>
  <c r="BK121" i="10"/>
  <c r="F36" i="16"/>
  <c r="F37" i="9"/>
  <c r="F36" i="9"/>
  <c r="F37" i="16"/>
  <c r="BE123" i="7"/>
  <c r="F36" i="8"/>
  <c r="R87" i="8"/>
  <c r="R84" i="8" s="1"/>
  <c r="BK106" i="8"/>
  <c r="P119" i="8"/>
  <c r="BK128" i="8"/>
  <c r="R133" i="8"/>
  <c r="R88" i="9"/>
  <c r="R85" i="9" s="1"/>
  <c r="P92" i="9"/>
  <c r="T108" i="9"/>
  <c r="T129" i="9"/>
  <c r="F34" i="9"/>
  <c r="T126" i="9"/>
  <c r="BK141" i="9"/>
  <c r="BK120" i="9"/>
  <c r="P123" i="9"/>
  <c r="R126" i="9"/>
  <c r="R100" i="9" s="1"/>
  <c r="BK129" i="9"/>
  <c r="R142" i="9"/>
  <c r="R141" i="9" s="1"/>
  <c r="F55" i="9"/>
  <c r="F55" i="13"/>
  <c r="F55" i="14"/>
  <c r="BK123" i="9"/>
  <c r="P88" i="16"/>
  <c r="F34" i="16"/>
  <c r="BK94" i="15"/>
  <c r="BK85" i="15" s="1"/>
  <c r="F36" i="15"/>
  <c r="BK95" i="13"/>
  <c r="BK86" i="13" s="1"/>
  <c r="F37" i="13"/>
  <c r="R86" i="13"/>
  <c r="T93" i="12"/>
  <c r="P88" i="9"/>
  <c r="F55" i="8"/>
  <c r="F54" i="6"/>
  <c r="J34" i="16"/>
  <c r="P157" i="16"/>
  <c r="P156" i="16" s="1"/>
  <c r="F35" i="16"/>
  <c r="P129" i="16"/>
  <c r="R92" i="16"/>
  <c r="R88" i="16"/>
  <c r="R157" i="16"/>
  <c r="R156" i="16" s="1"/>
  <c r="P107" i="15"/>
  <c r="BK126" i="15"/>
  <c r="P98" i="15"/>
  <c r="J34" i="13"/>
  <c r="T99" i="13"/>
  <c r="T86" i="13" s="1"/>
  <c r="BK108" i="13"/>
  <c r="BK100" i="13" s="1"/>
  <c r="T124" i="13"/>
  <c r="R127" i="13"/>
  <c r="T84" i="12"/>
  <c r="R93" i="12"/>
  <c r="R84" i="12" s="1"/>
  <c r="BK123" i="12"/>
  <c r="T123" i="12"/>
  <c r="R120" i="12"/>
  <c r="R98" i="12" s="1"/>
  <c r="P129" i="12"/>
  <c r="P107" i="12"/>
  <c r="P108" i="11"/>
  <c r="R86" i="11"/>
  <c r="R83" i="11" s="1"/>
  <c r="T119" i="11"/>
  <c r="T108" i="11"/>
  <c r="R116" i="11"/>
  <c r="P130" i="11"/>
  <c r="R85" i="10"/>
  <c r="P130" i="10"/>
  <c r="T92" i="9"/>
  <c r="BK108" i="9"/>
  <c r="R122" i="8"/>
  <c r="T91" i="8"/>
  <c r="R125" i="8"/>
  <c r="P124" i="7"/>
  <c r="P135" i="7"/>
  <c r="T127" i="7"/>
  <c r="R84" i="7"/>
  <c r="P139" i="6"/>
  <c r="T133" i="6"/>
  <c r="P117" i="6"/>
  <c r="T107" i="6"/>
  <c r="F34" i="6"/>
  <c r="R95" i="6"/>
  <c r="R86" i="6" s="1"/>
  <c r="F35" i="6"/>
  <c r="P86" i="6"/>
  <c r="J55" i="16"/>
  <c r="J78" i="16"/>
  <c r="F55" i="16"/>
  <c r="F78" i="16"/>
  <c r="F33" i="15"/>
  <c r="J33" i="15"/>
  <c r="J52" i="15"/>
  <c r="J55" i="15"/>
  <c r="J80" i="15"/>
  <c r="F55" i="15"/>
  <c r="F80" i="15"/>
  <c r="J34" i="15"/>
  <c r="J52" i="14"/>
  <c r="J55" i="14"/>
  <c r="J81" i="14"/>
  <c r="F81" i="14"/>
  <c r="F33" i="13"/>
  <c r="J33" i="13"/>
  <c r="J52" i="13"/>
  <c r="J55" i="13"/>
  <c r="J81" i="13"/>
  <c r="F81" i="13"/>
  <c r="F33" i="12"/>
  <c r="J33" i="12"/>
  <c r="J52" i="12"/>
  <c r="J55" i="12"/>
  <c r="J79" i="12"/>
  <c r="F55" i="12"/>
  <c r="F79" i="12"/>
  <c r="F33" i="11"/>
  <c r="J52" i="11"/>
  <c r="J55" i="11"/>
  <c r="J78" i="11"/>
  <c r="F55" i="11"/>
  <c r="F78" i="11"/>
  <c r="J52" i="10"/>
  <c r="J55" i="10"/>
  <c r="J80" i="10"/>
  <c r="F55" i="10"/>
  <c r="F80" i="10"/>
  <c r="BK85" i="9"/>
  <c r="T85" i="9"/>
  <c r="P100" i="9"/>
  <c r="J52" i="9"/>
  <c r="J55" i="9"/>
  <c r="J80" i="9"/>
  <c r="F80" i="9"/>
  <c r="J34" i="9"/>
  <c r="T84" i="8"/>
  <c r="J55" i="8"/>
  <c r="J79" i="8"/>
  <c r="F79" i="8"/>
  <c r="BK142" i="7"/>
  <c r="J52" i="7"/>
  <c r="J55" i="7"/>
  <c r="J79" i="7"/>
  <c r="F55" i="7"/>
  <c r="F79" i="7"/>
  <c r="F82" i="6"/>
  <c r="J55" i="6"/>
  <c r="J81" i="6"/>
  <c r="J84" i="9" l="1"/>
  <c r="T100" i="9"/>
  <c r="J33" i="6"/>
  <c r="P110" i="6"/>
  <c r="P85" i="6" s="1"/>
  <c r="P98" i="8"/>
  <c r="BK84" i="8"/>
  <c r="T98" i="8"/>
  <c r="BK98" i="8"/>
  <c r="P84" i="8"/>
  <c r="P83" i="8" s="1"/>
  <c r="BK110" i="6"/>
  <c r="BK85" i="6" s="1"/>
  <c r="J86" i="6"/>
  <c r="BE92" i="7"/>
  <c r="J98" i="8"/>
  <c r="BE135" i="9"/>
  <c r="BE136" i="10"/>
  <c r="F33" i="14"/>
  <c r="T100" i="13"/>
  <c r="J140" i="8"/>
  <c r="J62" i="8" s="1"/>
  <c r="J59" i="8" s="1"/>
  <c r="T101" i="10"/>
  <c r="J142" i="7"/>
  <c r="J62" i="7" s="1"/>
  <c r="J59" i="15"/>
  <c r="AG74" i="1" s="1"/>
  <c r="P101" i="10"/>
  <c r="P84" i="10" s="1"/>
  <c r="T84" i="10"/>
  <c r="R100" i="13"/>
  <c r="R85" i="13" s="1"/>
  <c r="P85" i="9"/>
  <c r="BK100" i="14"/>
  <c r="BK92" i="14"/>
  <c r="BK85" i="14" s="1"/>
  <c r="J100" i="14"/>
  <c r="J61" i="14" s="1"/>
  <c r="P100" i="14"/>
  <c r="P85" i="14" s="1"/>
  <c r="R83" i="12"/>
  <c r="T99" i="15"/>
  <c r="T84" i="15" s="1"/>
  <c r="T100" i="14"/>
  <c r="P92" i="14"/>
  <c r="R100" i="14"/>
  <c r="R85" i="14" s="1"/>
  <c r="J60" i="14"/>
  <c r="T85" i="13"/>
  <c r="J61" i="13"/>
  <c r="J59" i="13" s="1"/>
  <c r="AG72" i="1" s="1"/>
  <c r="J59" i="12"/>
  <c r="T98" i="12"/>
  <c r="T83" i="12" s="1"/>
  <c r="AN69" i="1"/>
  <c r="T83" i="16"/>
  <c r="J30" i="10"/>
  <c r="AG68" i="1"/>
  <c r="J61" i="8"/>
  <c r="R98" i="8"/>
  <c r="BE92" i="8"/>
  <c r="J61" i="7"/>
  <c r="J110" i="6"/>
  <c r="R85" i="6"/>
  <c r="BK117" i="16"/>
  <c r="P117" i="16"/>
  <c r="R117" i="16"/>
  <c r="BE93" i="16"/>
  <c r="P83" i="16"/>
  <c r="BK83" i="16"/>
  <c r="T117" i="16"/>
  <c r="R83" i="16"/>
  <c r="P85" i="15"/>
  <c r="R99" i="15"/>
  <c r="BK99" i="15"/>
  <c r="BK84" i="15" s="1"/>
  <c r="R85" i="15"/>
  <c r="R84" i="15" s="1"/>
  <c r="P99" i="15"/>
  <c r="AG71" i="1"/>
  <c r="BK99" i="11"/>
  <c r="R99" i="11"/>
  <c r="R82" i="11" s="1"/>
  <c r="R100" i="7"/>
  <c r="R83" i="7" s="1"/>
  <c r="BK84" i="7"/>
  <c r="T100" i="7"/>
  <c r="T83" i="7" s="1"/>
  <c r="P84" i="7"/>
  <c r="F33" i="7"/>
  <c r="J33" i="7"/>
  <c r="P100" i="7"/>
  <c r="BK100" i="7"/>
  <c r="BK100" i="9"/>
  <c r="BK84" i="9" s="1"/>
  <c r="BK101" i="10"/>
  <c r="BK84" i="10" s="1"/>
  <c r="R84" i="9"/>
  <c r="R83" i="8"/>
  <c r="R84" i="10"/>
  <c r="T84" i="9"/>
  <c r="T85" i="14"/>
  <c r="BK98" i="12"/>
  <c r="P98" i="12"/>
  <c r="P83" i="12" s="1"/>
  <c r="T99" i="11"/>
  <c r="T82" i="11" s="1"/>
  <c r="P99" i="11"/>
  <c r="P82" i="11" s="1"/>
  <c r="T85" i="6"/>
  <c r="P85" i="13"/>
  <c r="BK85" i="13"/>
  <c r="BK82" i="11"/>
  <c r="P84" i="9"/>
  <c r="T83" i="8"/>
  <c r="BK83" i="8"/>
  <c r="J60" i="6"/>
  <c r="J85" i="6" l="1"/>
  <c r="F33" i="9"/>
  <c r="J33" i="9"/>
  <c r="J33" i="10"/>
  <c r="J39" i="10" s="1"/>
  <c r="F33" i="10"/>
  <c r="J59" i="14"/>
  <c r="AG73" i="1" s="1"/>
  <c r="BK82" i="16"/>
  <c r="J59" i="7"/>
  <c r="AG66" i="1" s="1"/>
  <c r="AN66" i="1" s="1"/>
  <c r="J30" i="8"/>
  <c r="J61" i="6"/>
  <c r="J59" i="6" s="1"/>
  <c r="AG65" i="1" s="1"/>
  <c r="AN65" i="1" s="1"/>
  <c r="P84" i="15"/>
  <c r="AN68" i="1"/>
  <c r="AN71" i="1"/>
  <c r="AN72" i="1"/>
  <c r="AN74" i="1"/>
  <c r="T82" i="16"/>
  <c r="R82" i="16"/>
  <c r="P82" i="16"/>
  <c r="AG67" i="1"/>
  <c r="J33" i="8"/>
  <c r="F33" i="8"/>
  <c r="J33" i="16"/>
  <c r="F33" i="16"/>
  <c r="AG75" i="1"/>
  <c r="BK83" i="7"/>
  <c r="P83" i="7"/>
  <c r="J30" i="16"/>
  <c r="BK83" i="12"/>
  <c r="J30" i="15"/>
  <c r="J39" i="15" s="1"/>
  <c r="J30" i="14"/>
  <c r="J39" i="14" s="1"/>
  <c r="J30" i="13"/>
  <c r="J39" i="13" s="1"/>
  <c r="J30" i="11"/>
  <c r="J39" i="11" s="1"/>
  <c r="J30" i="9"/>
  <c r="J30" i="7"/>
  <c r="J39" i="7" s="1"/>
  <c r="J30" i="6"/>
  <c r="J39" i="6" s="1"/>
  <c r="J39" i="9" l="1"/>
  <c r="AN67" i="1"/>
  <c r="AN73" i="1"/>
  <c r="AN75" i="1"/>
  <c r="J39" i="8"/>
  <c r="J39" i="16"/>
  <c r="AG70" i="1"/>
  <c r="J30" i="12"/>
  <c r="J39" i="12" s="1"/>
  <c r="J319" i="2"/>
  <c r="J320" i="2"/>
  <c r="AN70" i="1" l="1"/>
  <c r="J326" i="2"/>
  <c r="J325" i="2"/>
  <c r="J324" i="2"/>
  <c r="J322" i="2"/>
  <c r="J315" i="2"/>
  <c r="J314" i="2"/>
  <c r="J258" i="2"/>
  <c r="H144" i="2"/>
  <c r="J144" i="2" s="1"/>
  <c r="J148" i="2"/>
  <c r="J146" i="2"/>
  <c r="J142" i="2"/>
  <c r="J141" i="2"/>
  <c r="J140" i="2"/>
  <c r="J139" i="2"/>
  <c r="J138" i="2"/>
  <c r="J137" i="2"/>
  <c r="BI124" i="4"/>
  <c r="BH124" i="4"/>
  <c r="BG124" i="4"/>
  <c r="BF124" i="4"/>
  <c r="T124" i="4"/>
  <c r="T123" i="4" s="1"/>
  <c r="T122" i="4" s="1"/>
  <c r="R124" i="4"/>
  <c r="R123" i="4" s="1"/>
  <c r="R122" i="4" s="1"/>
  <c r="P124" i="4"/>
  <c r="P123" i="4" s="1"/>
  <c r="P122" i="4" s="1"/>
  <c r="BK124" i="4"/>
  <c r="BK123" i="4" s="1"/>
  <c r="J124" i="4"/>
  <c r="BE124" i="4" s="1"/>
  <c r="BI121" i="4"/>
  <c r="BH121" i="4"/>
  <c r="BG121" i="4"/>
  <c r="BF121" i="4"/>
  <c r="T121" i="4"/>
  <c r="R121" i="4"/>
  <c r="P121" i="4"/>
  <c r="BK121" i="4"/>
  <c r="J121" i="4"/>
  <c r="BE121" i="4" s="1"/>
  <c r="BI119" i="4"/>
  <c r="BH119" i="4"/>
  <c r="BG119" i="4"/>
  <c r="BF119" i="4"/>
  <c r="T119" i="4"/>
  <c r="R119" i="4"/>
  <c r="P119" i="4"/>
  <c r="BK119" i="4"/>
  <c r="J119" i="4"/>
  <c r="BE119" i="4" s="1"/>
  <c r="BI117" i="4"/>
  <c r="BH117" i="4"/>
  <c r="BG117" i="4"/>
  <c r="BF117" i="4"/>
  <c r="T117" i="4"/>
  <c r="R117" i="4"/>
  <c r="P117" i="4"/>
  <c r="BK117" i="4"/>
  <c r="J117" i="4"/>
  <c r="BE117" i="4" s="1"/>
  <c r="BI115" i="4"/>
  <c r="BH115" i="4"/>
  <c r="BG115" i="4"/>
  <c r="BF115" i="4"/>
  <c r="T115" i="4"/>
  <c r="T114" i="4" s="1"/>
  <c r="R115" i="4"/>
  <c r="R114" i="4" s="1"/>
  <c r="P115" i="4"/>
  <c r="P114" i="4" s="1"/>
  <c r="BK115" i="4"/>
  <c r="BK114" i="4" s="1"/>
  <c r="J114" i="4" s="1"/>
  <c r="J64" i="4" s="1"/>
  <c r="J115" i="4"/>
  <c r="BE115" i="4" s="1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T111" i="4"/>
  <c r="R111" i="4"/>
  <c r="P111" i="4"/>
  <c r="BK111" i="4"/>
  <c r="J111" i="4"/>
  <c r="BE111" i="4" s="1"/>
  <c r="BI110" i="4"/>
  <c r="BH110" i="4"/>
  <c r="BG110" i="4"/>
  <c r="BF110" i="4"/>
  <c r="T110" i="4"/>
  <c r="R110" i="4"/>
  <c r="P110" i="4"/>
  <c r="BK110" i="4"/>
  <c r="J110" i="4"/>
  <c r="BE110" i="4" s="1"/>
  <c r="BI109" i="4"/>
  <c r="BH109" i="4"/>
  <c r="BG109" i="4"/>
  <c r="BF109" i="4"/>
  <c r="T109" i="4"/>
  <c r="R109" i="4"/>
  <c r="P109" i="4"/>
  <c r="BK109" i="4"/>
  <c r="J109" i="4"/>
  <c r="BE109" i="4" s="1"/>
  <c r="BI108" i="4"/>
  <c r="BH108" i="4"/>
  <c r="BG108" i="4"/>
  <c r="BF108" i="4"/>
  <c r="T108" i="4"/>
  <c r="R108" i="4"/>
  <c r="P108" i="4"/>
  <c r="BK108" i="4"/>
  <c r="J108" i="4"/>
  <c r="BE108" i="4" s="1"/>
  <c r="BI107" i="4"/>
  <c r="BH107" i="4"/>
  <c r="BG107" i="4"/>
  <c r="BF107" i="4"/>
  <c r="T107" i="4"/>
  <c r="R107" i="4"/>
  <c r="P107" i="4"/>
  <c r="BK107" i="4"/>
  <c r="J107" i="4"/>
  <c r="BE107" i="4" s="1"/>
  <c r="BI106" i="4"/>
  <c r="BH106" i="4"/>
  <c r="BG106" i="4"/>
  <c r="BF106" i="4"/>
  <c r="T106" i="4"/>
  <c r="R106" i="4"/>
  <c r="P106" i="4"/>
  <c r="BK106" i="4"/>
  <c r="J106" i="4"/>
  <c r="BE106" i="4" s="1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T103" i="4"/>
  <c r="R103" i="4"/>
  <c r="P103" i="4"/>
  <c r="BK103" i="4"/>
  <c r="J103" i="4"/>
  <c r="BE103" i="4" s="1"/>
  <c r="BI100" i="4"/>
  <c r="BH100" i="4"/>
  <c r="BG100" i="4"/>
  <c r="BF100" i="4"/>
  <c r="T100" i="4"/>
  <c r="R100" i="4"/>
  <c r="P100" i="4"/>
  <c r="BK100" i="4"/>
  <c r="J100" i="4"/>
  <c r="BE100" i="4" s="1"/>
  <c r="BI99" i="4"/>
  <c r="BH99" i="4"/>
  <c r="BG99" i="4"/>
  <c r="BF99" i="4"/>
  <c r="T99" i="4"/>
  <c r="R99" i="4"/>
  <c r="P99" i="4"/>
  <c r="BK99" i="4"/>
  <c r="J99" i="4"/>
  <c r="BE99" i="4" s="1"/>
  <c r="BI98" i="4"/>
  <c r="BH98" i="4"/>
  <c r="BG98" i="4"/>
  <c r="BF98" i="4"/>
  <c r="T98" i="4"/>
  <c r="R98" i="4"/>
  <c r="P98" i="4"/>
  <c r="BK98" i="4"/>
  <c r="J98" i="4"/>
  <c r="BE98" i="4" s="1"/>
  <c r="BI96" i="4"/>
  <c r="BH96" i="4"/>
  <c r="BG96" i="4"/>
  <c r="BF96" i="4"/>
  <c r="T96" i="4"/>
  <c r="R96" i="4"/>
  <c r="P96" i="4"/>
  <c r="BK96" i="4"/>
  <c r="J96" i="4"/>
  <c r="BE96" i="4" s="1"/>
  <c r="BI93" i="4"/>
  <c r="BH93" i="4"/>
  <c r="BG93" i="4"/>
  <c r="BF93" i="4"/>
  <c r="T93" i="4"/>
  <c r="R93" i="4"/>
  <c r="P93" i="4"/>
  <c r="BK93" i="4"/>
  <c r="J93" i="4"/>
  <c r="BE93" i="4" s="1"/>
  <c r="BI91" i="4"/>
  <c r="BH91" i="4"/>
  <c r="BG91" i="4"/>
  <c r="BF91" i="4"/>
  <c r="T91" i="4"/>
  <c r="R91" i="4"/>
  <c r="P91" i="4"/>
  <c r="BK91" i="4"/>
  <c r="J91" i="4"/>
  <c r="BE91" i="4"/>
  <c r="BI89" i="4"/>
  <c r="BH89" i="4"/>
  <c r="BG89" i="4"/>
  <c r="BF89" i="4"/>
  <c r="T89" i="4"/>
  <c r="R89" i="4"/>
  <c r="P89" i="4"/>
  <c r="BK89" i="4"/>
  <c r="J89" i="4"/>
  <c r="BE89" i="4" s="1"/>
  <c r="J84" i="4"/>
  <c r="F84" i="4"/>
  <c r="J83" i="4"/>
  <c r="F83" i="4"/>
  <c r="J55" i="4"/>
  <c r="F55" i="4"/>
  <c r="J54" i="4"/>
  <c r="F54" i="4"/>
  <c r="J52" i="4"/>
  <c r="E48" i="4"/>
  <c r="E50" i="4" s="1"/>
  <c r="J37" i="3"/>
  <c r="J36" i="3"/>
  <c r="AY64" i="1" s="1"/>
  <c r="J35" i="3"/>
  <c r="AX64" i="1"/>
  <c r="BI98" i="3"/>
  <c r="BH98" i="3"/>
  <c r="BG98" i="3"/>
  <c r="BF98" i="3"/>
  <c r="T98" i="3"/>
  <c r="R98" i="3"/>
  <c r="P98" i="3"/>
  <c r="BK98" i="3"/>
  <c r="J98" i="3"/>
  <c r="BE98" i="3" s="1"/>
  <c r="BI96" i="3"/>
  <c r="BH96" i="3"/>
  <c r="BG96" i="3"/>
  <c r="BF96" i="3"/>
  <c r="T96" i="3"/>
  <c r="R96" i="3"/>
  <c r="P96" i="3"/>
  <c r="BK96" i="3"/>
  <c r="J96" i="3"/>
  <c r="BE96" i="3" s="1"/>
  <c r="BI94" i="3"/>
  <c r="BH94" i="3"/>
  <c r="BG94" i="3"/>
  <c r="BF94" i="3"/>
  <c r="T94" i="3"/>
  <c r="R94" i="3"/>
  <c r="P94" i="3"/>
  <c r="BK94" i="3"/>
  <c r="J94" i="3"/>
  <c r="BE94" i="3" s="1"/>
  <c r="BI92" i="3"/>
  <c r="BH92" i="3"/>
  <c r="BG92" i="3"/>
  <c r="BF92" i="3"/>
  <c r="T92" i="3"/>
  <c r="R92" i="3"/>
  <c r="P92" i="3"/>
  <c r="BK92" i="3"/>
  <c r="J92" i="3"/>
  <c r="BE92" i="3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 s="1"/>
  <c r="BI84" i="3"/>
  <c r="BH84" i="3"/>
  <c r="BG84" i="3"/>
  <c r="BF84" i="3"/>
  <c r="T84" i="3"/>
  <c r="R84" i="3"/>
  <c r="R83" i="3" s="1"/>
  <c r="R82" i="3" s="1"/>
  <c r="R81" i="3" s="1"/>
  <c r="P84" i="3"/>
  <c r="BK84" i="3"/>
  <c r="J84" i="3"/>
  <c r="BE84" i="3" s="1"/>
  <c r="F33" i="3" s="1"/>
  <c r="AZ64" i="1" s="1"/>
  <c r="J78" i="3"/>
  <c r="F78" i="3"/>
  <c r="J77" i="3"/>
  <c r="F77" i="3"/>
  <c r="F75" i="3"/>
  <c r="E73" i="3"/>
  <c r="J55" i="3"/>
  <c r="F55" i="3"/>
  <c r="J54" i="3"/>
  <c r="F54" i="3"/>
  <c r="F52" i="3"/>
  <c r="E50" i="3"/>
  <c r="J12" i="3"/>
  <c r="J52" i="3" s="1"/>
  <c r="E7" i="3"/>
  <c r="E48" i="3" s="1"/>
  <c r="J37" i="2"/>
  <c r="J36" i="2"/>
  <c r="AY62" i="1" s="1"/>
  <c r="J35" i="2"/>
  <c r="AX62" i="1" s="1"/>
  <c r="BI318" i="2"/>
  <c r="BH318" i="2"/>
  <c r="BG318" i="2"/>
  <c r="BF318" i="2"/>
  <c r="T318" i="2"/>
  <c r="T317" i="2" s="1"/>
  <c r="R318" i="2"/>
  <c r="R317" i="2" s="1"/>
  <c r="P318" i="2"/>
  <c r="P317" i="2"/>
  <c r="BK318" i="2"/>
  <c r="BK317" i="2" s="1"/>
  <c r="J318" i="2"/>
  <c r="BI311" i="2"/>
  <c r="BH311" i="2"/>
  <c r="BG311" i="2"/>
  <c r="BF311" i="2"/>
  <c r="T311" i="2"/>
  <c r="T310" i="2"/>
  <c r="R311" i="2"/>
  <c r="R310" i="2" s="1"/>
  <c r="P311" i="2"/>
  <c r="P310" i="2" s="1"/>
  <c r="BK311" i="2"/>
  <c r="BK310" i="2" s="1"/>
  <c r="J311" i="2"/>
  <c r="BI308" i="2"/>
  <c r="BH308" i="2"/>
  <c r="BG308" i="2"/>
  <c r="BF308" i="2"/>
  <c r="T308" i="2"/>
  <c r="T307" i="2" s="1"/>
  <c r="R308" i="2"/>
  <c r="R307" i="2" s="1"/>
  <c r="P308" i="2"/>
  <c r="P307" i="2" s="1"/>
  <c r="BK308" i="2"/>
  <c r="BK307" i="2" s="1"/>
  <c r="J308" i="2"/>
  <c r="BI302" i="2"/>
  <c r="BH302" i="2"/>
  <c r="BG302" i="2"/>
  <c r="BF302" i="2"/>
  <c r="T302" i="2"/>
  <c r="R302" i="2"/>
  <c r="P302" i="2"/>
  <c r="BK302" i="2"/>
  <c r="J302" i="2"/>
  <c r="BE302" i="2" s="1"/>
  <c r="BI301" i="2"/>
  <c r="BH301" i="2"/>
  <c r="BG301" i="2"/>
  <c r="BF301" i="2"/>
  <c r="T301" i="2"/>
  <c r="R301" i="2"/>
  <c r="P301" i="2"/>
  <c r="BK301" i="2"/>
  <c r="J301" i="2"/>
  <c r="BE301" i="2" s="1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 s="1"/>
  <c r="BI298" i="2"/>
  <c r="BH298" i="2"/>
  <c r="BG298" i="2"/>
  <c r="BF298" i="2"/>
  <c r="T298" i="2"/>
  <c r="R298" i="2"/>
  <c r="P298" i="2"/>
  <c r="BK298" i="2"/>
  <c r="J298" i="2"/>
  <c r="BE298" i="2"/>
  <c r="BI297" i="2"/>
  <c r="BH297" i="2"/>
  <c r="BG297" i="2"/>
  <c r="BF297" i="2"/>
  <c r="T297" i="2"/>
  <c r="R297" i="2"/>
  <c r="P297" i="2"/>
  <c r="BK297" i="2"/>
  <c r="J297" i="2"/>
  <c r="BE297" i="2" s="1"/>
  <c r="BI296" i="2"/>
  <c r="BH296" i="2"/>
  <c r="BG296" i="2"/>
  <c r="BF296" i="2"/>
  <c r="T296" i="2"/>
  <c r="R296" i="2"/>
  <c r="P296" i="2"/>
  <c r="BK296" i="2"/>
  <c r="J296" i="2"/>
  <c r="BE296" i="2" s="1"/>
  <c r="BI295" i="2"/>
  <c r="BH295" i="2"/>
  <c r="BG295" i="2"/>
  <c r="BF295" i="2"/>
  <c r="T295" i="2"/>
  <c r="R295" i="2"/>
  <c r="P295" i="2"/>
  <c r="BK295" i="2"/>
  <c r="J295" i="2"/>
  <c r="BE295" i="2" s="1"/>
  <c r="BI294" i="2"/>
  <c r="BH294" i="2"/>
  <c r="BG294" i="2"/>
  <c r="BF294" i="2"/>
  <c r="T294" i="2"/>
  <c r="R294" i="2"/>
  <c r="P294" i="2"/>
  <c r="BK294" i="2"/>
  <c r="J294" i="2"/>
  <c r="BE294" i="2" s="1"/>
  <c r="BI293" i="2"/>
  <c r="BH293" i="2"/>
  <c r="BG293" i="2"/>
  <c r="BF293" i="2"/>
  <c r="T293" i="2"/>
  <c r="R293" i="2"/>
  <c r="P293" i="2"/>
  <c r="BK293" i="2"/>
  <c r="J293" i="2"/>
  <c r="BI290" i="2"/>
  <c r="BH290" i="2"/>
  <c r="BG290" i="2"/>
  <c r="BF290" i="2"/>
  <c r="T290" i="2"/>
  <c r="R290" i="2"/>
  <c r="P290" i="2"/>
  <c r="BK290" i="2"/>
  <c r="J290" i="2"/>
  <c r="BE290" i="2" s="1"/>
  <c r="BI288" i="2"/>
  <c r="BH288" i="2"/>
  <c r="BG288" i="2"/>
  <c r="BF288" i="2"/>
  <c r="T288" i="2"/>
  <c r="R288" i="2"/>
  <c r="P288" i="2"/>
  <c r="P287" i="2" s="1"/>
  <c r="P286" i="2" s="1"/>
  <c r="BK288" i="2"/>
  <c r="BK287" i="2" s="1"/>
  <c r="J288" i="2"/>
  <c r="J287" i="2" s="1"/>
  <c r="BI283" i="2"/>
  <c r="BH283" i="2"/>
  <c r="BG283" i="2"/>
  <c r="BF283" i="2"/>
  <c r="T283" i="2"/>
  <c r="R283" i="2"/>
  <c r="P283" i="2"/>
  <c r="BK283" i="2"/>
  <c r="J283" i="2"/>
  <c r="BE283" i="2"/>
  <c r="BI282" i="2"/>
  <c r="BH282" i="2"/>
  <c r="BG282" i="2"/>
  <c r="BF282" i="2"/>
  <c r="T282" i="2"/>
  <c r="R282" i="2"/>
  <c r="P282" i="2"/>
  <c r="BK282" i="2"/>
  <c r="J282" i="2"/>
  <c r="BE282" i="2" s="1"/>
  <c r="BI281" i="2"/>
  <c r="BH281" i="2"/>
  <c r="BG281" i="2"/>
  <c r="BF281" i="2"/>
  <c r="T281" i="2"/>
  <c r="R281" i="2"/>
  <c r="P281" i="2"/>
  <c r="BK281" i="2"/>
  <c r="J281" i="2"/>
  <c r="BE281" i="2" s="1"/>
  <c r="BI280" i="2"/>
  <c r="BH280" i="2"/>
  <c r="BG280" i="2"/>
  <c r="BF280" i="2"/>
  <c r="T280" i="2"/>
  <c r="R280" i="2"/>
  <c r="P280" i="2"/>
  <c r="BK280" i="2"/>
  <c r="J280" i="2"/>
  <c r="BE280" i="2" s="1"/>
  <c r="BI279" i="2"/>
  <c r="BH279" i="2"/>
  <c r="BG279" i="2"/>
  <c r="BF279" i="2"/>
  <c r="T279" i="2"/>
  <c r="R279" i="2"/>
  <c r="P279" i="2"/>
  <c r="BK279" i="2"/>
  <c r="J279" i="2"/>
  <c r="BE279" i="2"/>
  <c r="BI278" i="2"/>
  <c r="BH278" i="2"/>
  <c r="BG278" i="2"/>
  <c r="BF278" i="2"/>
  <c r="T278" i="2"/>
  <c r="R278" i="2"/>
  <c r="P278" i="2"/>
  <c r="BK278" i="2"/>
  <c r="J278" i="2"/>
  <c r="BE278" i="2" s="1"/>
  <c r="BI277" i="2"/>
  <c r="BH277" i="2"/>
  <c r="BG277" i="2"/>
  <c r="BF277" i="2"/>
  <c r="T277" i="2"/>
  <c r="R277" i="2"/>
  <c r="P277" i="2"/>
  <c r="BK277" i="2"/>
  <c r="J277" i="2"/>
  <c r="BI273" i="2"/>
  <c r="BH273" i="2"/>
  <c r="BG273" i="2"/>
  <c r="BF273" i="2"/>
  <c r="T273" i="2"/>
  <c r="R273" i="2"/>
  <c r="P273" i="2"/>
  <c r="BK273" i="2"/>
  <c r="J273" i="2"/>
  <c r="BE273" i="2" s="1"/>
  <c r="BI270" i="2"/>
  <c r="BH270" i="2"/>
  <c r="BG270" i="2"/>
  <c r="BF270" i="2"/>
  <c r="T270" i="2"/>
  <c r="R270" i="2"/>
  <c r="P270" i="2"/>
  <c r="BK270" i="2"/>
  <c r="J270" i="2"/>
  <c r="BE270" i="2" s="1"/>
  <c r="BI267" i="2"/>
  <c r="BH267" i="2"/>
  <c r="BG267" i="2"/>
  <c r="BF267" i="2"/>
  <c r="T267" i="2"/>
  <c r="R267" i="2"/>
  <c r="P267" i="2"/>
  <c r="BK267" i="2"/>
  <c r="J267" i="2"/>
  <c r="BE267" i="2"/>
  <c r="BI264" i="2"/>
  <c r="BH264" i="2"/>
  <c r="BG264" i="2"/>
  <c r="BF264" i="2"/>
  <c r="T264" i="2"/>
  <c r="R264" i="2"/>
  <c r="P264" i="2"/>
  <c r="BK264" i="2"/>
  <c r="J264" i="2"/>
  <c r="BE264" i="2"/>
  <c r="BI263" i="2"/>
  <c r="BH263" i="2"/>
  <c r="BG263" i="2"/>
  <c r="BF263" i="2"/>
  <c r="T263" i="2"/>
  <c r="R263" i="2"/>
  <c r="P263" i="2"/>
  <c r="BK263" i="2"/>
  <c r="J263" i="2"/>
  <c r="BE263" i="2" s="1"/>
  <c r="BI262" i="2"/>
  <c r="BH262" i="2"/>
  <c r="BG262" i="2"/>
  <c r="BF262" i="2"/>
  <c r="T262" i="2"/>
  <c r="R262" i="2"/>
  <c r="P262" i="2"/>
  <c r="BK262" i="2"/>
  <c r="J262" i="2"/>
  <c r="BE262" i="2" s="1"/>
  <c r="BI261" i="2"/>
  <c r="BH261" i="2"/>
  <c r="BG261" i="2"/>
  <c r="BF261" i="2"/>
  <c r="T261" i="2"/>
  <c r="R261" i="2"/>
  <c r="P261" i="2"/>
  <c r="BK261" i="2"/>
  <c r="J261" i="2"/>
  <c r="BE261" i="2" s="1"/>
  <c r="BI260" i="2"/>
  <c r="BH260" i="2"/>
  <c r="BG260" i="2"/>
  <c r="BF260" i="2"/>
  <c r="T260" i="2"/>
  <c r="R260" i="2"/>
  <c r="P260" i="2"/>
  <c r="P259" i="2" s="1"/>
  <c r="BK260" i="2"/>
  <c r="J260" i="2"/>
  <c r="BI256" i="2"/>
  <c r="BH256" i="2"/>
  <c r="BG256" i="2"/>
  <c r="BF256" i="2"/>
  <c r="T256" i="2"/>
  <c r="R256" i="2"/>
  <c r="P256" i="2"/>
  <c r="BK256" i="2"/>
  <c r="J256" i="2"/>
  <c r="BE256" i="2" s="1"/>
  <c r="BI251" i="2"/>
  <c r="BH251" i="2"/>
  <c r="BG251" i="2"/>
  <c r="BF251" i="2"/>
  <c r="T251" i="2"/>
  <c r="R251" i="2"/>
  <c r="P251" i="2"/>
  <c r="BK251" i="2"/>
  <c r="J251" i="2"/>
  <c r="BE251" i="2"/>
  <c r="BI247" i="2"/>
  <c r="BH247" i="2"/>
  <c r="BG247" i="2"/>
  <c r="BF247" i="2"/>
  <c r="T247" i="2"/>
  <c r="R247" i="2"/>
  <c r="P247" i="2"/>
  <c r="BK247" i="2"/>
  <c r="J247" i="2"/>
  <c r="BE247" i="2" s="1"/>
  <c r="BI242" i="2"/>
  <c r="BH242" i="2"/>
  <c r="BG242" i="2"/>
  <c r="BF242" i="2"/>
  <c r="T242" i="2"/>
  <c r="R242" i="2"/>
  <c r="P242" i="2"/>
  <c r="BK242" i="2"/>
  <c r="J242" i="2"/>
  <c r="BE242" i="2"/>
  <c r="BI238" i="2"/>
  <c r="BH238" i="2"/>
  <c r="BG238" i="2"/>
  <c r="BF238" i="2"/>
  <c r="T238" i="2"/>
  <c r="R238" i="2"/>
  <c r="P238" i="2"/>
  <c r="BK238" i="2"/>
  <c r="J238" i="2"/>
  <c r="BE238" i="2" s="1"/>
  <c r="BI235" i="2"/>
  <c r="BH235" i="2"/>
  <c r="BG235" i="2"/>
  <c r="BF235" i="2"/>
  <c r="T235" i="2"/>
  <c r="R235" i="2"/>
  <c r="P235" i="2"/>
  <c r="BK235" i="2"/>
  <c r="J235" i="2"/>
  <c r="BE235" i="2" s="1"/>
  <c r="BI233" i="2"/>
  <c r="BH233" i="2"/>
  <c r="BG233" i="2"/>
  <c r="BF233" i="2"/>
  <c r="T233" i="2"/>
  <c r="R233" i="2"/>
  <c r="P233" i="2"/>
  <c r="BK233" i="2"/>
  <c r="J233" i="2"/>
  <c r="BE233" i="2" s="1"/>
  <c r="BI230" i="2"/>
  <c r="BH230" i="2"/>
  <c r="BG230" i="2"/>
  <c r="BF230" i="2"/>
  <c r="T230" i="2"/>
  <c r="R230" i="2"/>
  <c r="P230" i="2"/>
  <c r="BK230" i="2"/>
  <c r="J230" i="2"/>
  <c r="BE230" i="2"/>
  <c r="BI228" i="2"/>
  <c r="BH228" i="2"/>
  <c r="BG228" i="2"/>
  <c r="BF228" i="2"/>
  <c r="T228" i="2"/>
  <c r="R228" i="2"/>
  <c r="P228" i="2"/>
  <c r="BK228" i="2"/>
  <c r="J228" i="2"/>
  <c r="BE228" i="2"/>
  <c r="BI225" i="2"/>
  <c r="BH225" i="2"/>
  <c r="BG225" i="2"/>
  <c r="BF225" i="2"/>
  <c r="T225" i="2"/>
  <c r="R225" i="2"/>
  <c r="P225" i="2"/>
  <c r="BK225" i="2"/>
  <c r="J225" i="2"/>
  <c r="BE225" i="2"/>
  <c r="BI223" i="2"/>
  <c r="BH223" i="2"/>
  <c r="BG223" i="2"/>
  <c r="BF223" i="2"/>
  <c r="T223" i="2"/>
  <c r="R223" i="2"/>
  <c r="P223" i="2"/>
  <c r="BK223" i="2"/>
  <c r="J223" i="2"/>
  <c r="BE223" i="2" s="1"/>
  <c r="BI221" i="2"/>
  <c r="BH221" i="2"/>
  <c r="BG221" i="2"/>
  <c r="BF221" i="2"/>
  <c r="T221" i="2"/>
  <c r="R221" i="2"/>
  <c r="P221" i="2"/>
  <c r="BK221" i="2"/>
  <c r="J221" i="2"/>
  <c r="BE221" i="2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 s="1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/>
  <c r="BI207" i="2"/>
  <c r="BH207" i="2"/>
  <c r="BG207" i="2"/>
  <c r="BF207" i="2"/>
  <c r="T207" i="2"/>
  <c r="R207" i="2"/>
  <c r="P207" i="2"/>
  <c r="BK207" i="2"/>
  <c r="J207" i="2"/>
  <c r="BE207" i="2" s="1"/>
  <c r="BI206" i="2"/>
  <c r="BH206" i="2"/>
  <c r="BG206" i="2"/>
  <c r="BF206" i="2"/>
  <c r="T206" i="2"/>
  <c r="R206" i="2"/>
  <c r="P206" i="2"/>
  <c r="BK206" i="2"/>
  <c r="J206" i="2"/>
  <c r="BE206" i="2"/>
  <c r="BI201" i="2"/>
  <c r="BH201" i="2"/>
  <c r="BG201" i="2"/>
  <c r="BF201" i="2"/>
  <c r="T201" i="2"/>
  <c r="R201" i="2"/>
  <c r="P201" i="2"/>
  <c r="BK201" i="2"/>
  <c r="J201" i="2"/>
  <c r="BE201" i="2" s="1"/>
  <c r="BI198" i="2"/>
  <c r="BH198" i="2"/>
  <c r="BG198" i="2"/>
  <c r="BF198" i="2"/>
  <c r="T198" i="2"/>
  <c r="R198" i="2"/>
  <c r="P198" i="2"/>
  <c r="BK198" i="2"/>
  <c r="J198" i="2"/>
  <c r="BI184" i="2"/>
  <c r="BH184" i="2"/>
  <c r="BG184" i="2"/>
  <c r="BF184" i="2"/>
  <c r="T184" i="2"/>
  <c r="R184" i="2"/>
  <c r="R178" i="2" s="1"/>
  <c r="P184" i="2"/>
  <c r="BK184" i="2"/>
  <c r="BE184" i="2"/>
  <c r="BI181" i="2"/>
  <c r="BH181" i="2"/>
  <c r="BG181" i="2"/>
  <c r="BF181" i="2"/>
  <c r="T181" i="2"/>
  <c r="R181" i="2"/>
  <c r="P181" i="2"/>
  <c r="BK181" i="2"/>
  <c r="J181" i="2"/>
  <c r="BE181" i="2" s="1"/>
  <c r="BI179" i="2"/>
  <c r="BH179" i="2"/>
  <c r="BG179" i="2"/>
  <c r="BF179" i="2"/>
  <c r="T179" i="2"/>
  <c r="R179" i="2"/>
  <c r="P179" i="2"/>
  <c r="BK179" i="2"/>
  <c r="J179" i="2"/>
  <c r="BI173" i="2"/>
  <c r="BH173" i="2"/>
  <c r="BG173" i="2"/>
  <c r="BF173" i="2"/>
  <c r="T173" i="2"/>
  <c r="T172" i="2" s="1"/>
  <c r="R173" i="2"/>
  <c r="R172" i="2" s="1"/>
  <c r="P173" i="2"/>
  <c r="P172" i="2" s="1"/>
  <c r="BK173" i="2"/>
  <c r="BK172" i="2" s="1"/>
  <c r="J173" i="2"/>
  <c r="BI169" i="2"/>
  <c r="BH169" i="2"/>
  <c r="BG169" i="2"/>
  <c r="BF169" i="2"/>
  <c r="T169" i="2"/>
  <c r="R169" i="2"/>
  <c r="P169" i="2"/>
  <c r="BK169" i="2"/>
  <c r="J169" i="2"/>
  <c r="BE169" i="2"/>
  <c r="BI166" i="2"/>
  <c r="BH166" i="2"/>
  <c r="BG166" i="2"/>
  <c r="BF166" i="2"/>
  <c r="T166" i="2"/>
  <c r="R166" i="2"/>
  <c r="P166" i="2"/>
  <c r="BK166" i="2"/>
  <c r="J166" i="2"/>
  <c r="BE166" i="2" s="1"/>
  <c r="BI163" i="2"/>
  <c r="BH163" i="2"/>
  <c r="BG163" i="2"/>
  <c r="BF163" i="2"/>
  <c r="T163" i="2"/>
  <c r="R163" i="2"/>
  <c r="P163" i="2"/>
  <c r="BK163" i="2"/>
  <c r="J163" i="2"/>
  <c r="BE163" i="2" s="1"/>
  <c r="BI159" i="2"/>
  <c r="BH159" i="2"/>
  <c r="BG159" i="2"/>
  <c r="BF159" i="2"/>
  <c r="T159" i="2"/>
  <c r="R159" i="2"/>
  <c r="P159" i="2"/>
  <c r="BK159" i="2"/>
  <c r="J159" i="2"/>
  <c r="BI156" i="2"/>
  <c r="BH156" i="2"/>
  <c r="BG156" i="2"/>
  <c r="BF156" i="2"/>
  <c r="T156" i="2"/>
  <c r="R156" i="2"/>
  <c r="P156" i="2"/>
  <c r="BK156" i="2"/>
  <c r="J156" i="2"/>
  <c r="BE156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T150" i="2" s="1"/>
  <c r="R151" i="2"/>
  <c r="P151" i="2"/>
  <c r="P150" i="2"/>
  <c r="BK151" i="2"/>
  <c r="J151" i="2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T129" i="2"/>
  <c r="R129" i="2"/>
  <c r="P129" i="2"/>
  <c r="BK129" i="2"/>
  <c r="J129" i="2"/>
  <c r="BE129" i="2" s="1"/>
  <c r="BI127" i="2"/>
  <c r="BH127" i="2"/>
  <c r="BG127" i="2"/>
  <c r="BF127" i="2"/>
  <c r="T127" i="2"/>
  <c r="R127" i="2"/>
  <c r="P127" i="2"/>
  <c r="BK127" i="2"/>
  <c r="J127" i="2"/>
  <c r="BE127" i="2" s="1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 s="1"/>
  <c r="BI117" i="2"/>
  <c r="BH117" i="2"/>
  <c r="BG117" i="2"/>
  <c r="BF117" i="2"/>
  <c r="T117" i="2"/>
  <c r="R117" i="2"/>
  <c r="P117" i="2"/>
  <c r="BK117" i="2"/>
  <c r="J117" i="2"/>
  <c r="BE117" i="2" s="1"/>
  <c r="BI110" i="2"/>
  <c r="BH110" i="2"/>
  <c r="BG110" i="2"/>
  <c r="BF110" i="2"/>
  <c r="T110" i="2"/>
  <c r="R110" i="2"/>
  <c r="P110" i="2"/>
  <c r="BK110" i="2"/>
  <c r="J110" i="2"/>
  <c r="BE110" i="2" s="1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 s="1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 s="1"/>
  <c r="BI98" i="2"/>
  <c r="BH98" i="2"/>
  <c r="BG98" i="2"/>
  <c r="BF98" i="2"/>
  <c r="T98" i="2"/>
  <c r="R98" i="2"/>
  <c r="P98" i="2"/>
  <c r="BK98" i="2"/>
  <c r="J98" i="2"/>
  <c r="J91" i="2"/>
  <c r="F91" i="2"/>
  <c r="J90" i="2"/>
  <c r="F90" i="2"/>
  <c r="F88" i="2"/>
  <c r="E86" i="2"/>
  <c r="J55" i="2"/>
  <c r="F55" i="2"/>
  <c r="J54" i="2"/>
  <c r="F54" i="2"/>
  <c r="F52" i="2"/>
  <c r="E50" i="2"/>
  <c r="J12" i="2"/>
  <c r="J52" i="2" s="1"/>
  <c r="E7" i="2"/>
  <c r="AS61" i="1"/>
  <c r="L57" i="1"/>
  <c r="AM57" i="1"/>
  <c r="AM56" i="1"/>
  <c r="L56" i="1"/>
  <c r="AM54" i="1"/>
  <c r="L54" i="1"/>
  <c r="J177" i="2" l="1"/>
  <c r="J95" i="2" s="1"/>
  <c r="AI63" i="1" s="1"/>
  <c r="J34" i="3"/>
  <c r="AW64" i="1" s="1"/>
  <c r="BK88" i="4"/>
  <c r="J88" i="4" s="1"/>
  <c r="J60" i="4" s="1"/>
  <c r="BE198" i="2"/>
  <c r="J178" i="2"/>
  <c r="J65" i="2" s="1"/>
  <c r="T259" i="2"/>
  <c r="P97" i="2"/>
  <c r="P158" i="2"/>
  <c r="T287" i="2"/>
  <c r="T286" i="2" s="1"/>
  <c r="F37" i="2"/>
  <c r="BD62" i="1" s="1"/>
  <c r="F35" i="2"/>
  <c r="BB62" i="1" s="1"/>
  <c r="R259" i="2"/>
  <c r="R97" i="2"/>
  <c r="T158" i="2"/>
  <c r="R150" i="2"/>
  <c r="BK259" i="2"/>
  <c r="T276" i="2"/>
  <c r="P276" i="2"/>
  <c r="T178" i="2"/>
  <c r="BK178" i="2"/>
  <c r="R276" i="2"/>
  <c r="P292" i="2"/>
  <c r="T292" i="2"/>
  <c r="T97" i="2"/>
  <c r="F36" i="2"/>
  <c r="BC62" i="1" s="1"/>
  <c r="P178" i="2"/>
  <c r="T306" i="2"/>
  <c r="BK292" i="2"/>
  <c r="R306" i="2"/>
  <c r="BK158" i="2"/>
  <c r="P306" i="2"/>
  <c r="F34" i="3"/>
  <c r="BA64" i="1" s="1"/>
  <c r="T88" i="4"/>
  <c r="BK150" i="2"/>
  <c r="BE179" i="2"/>
  <c r="R287" i="2"/>
  <c r="R286" i="2" s="1"/>
  <c r="BE311" i="2"/>
  <c r="J310" i="2"/>
  <c r="J73" i="2" s="1"/>
  <c r="F35" i="3"/>
  <c r="BB64" i="1" s="1"/>
  <c r="BK95" i="4"/>
  <c r="J95" i="4" s="1"/>
  <c r="J61" i="4" s="1"/>
  <c r="R105" i="4"/>
  <c r="T83" i="3"/>
  <c r="T82" i="3" s="1"/>
  <c r="T81" i="3" s="1"/>
  <c r="BE260" i="2"/>
  <c r="J259" i="2"/>
  <c r="J66" i="2" s="1"/>
  <c r="BK276" i="2"/>
  <c r="BE293" i="2"/>
  <c r="J292" i="2"/>
  <c r="F36" i="3"/>
  <c r="BC64" i="1" s="1"/>
  <c r="BE277" i="2"/>
  <c r="J276" i="2"/>
  <c r="F34" i="2"/>
  <c r="BA62" i="1" s="1"/>
  <c r="BE98" i="2"/>
  <c r="J97" i="2"/>
  <c r="J61" i="2" s="1"/>
  <c r="BE159" i="2"/>
  <c r="J158" i="2"/>
  <c r="R292" i="2"/>
  <c r="BK83" i="3"/>
  <c r="J83" i="3" s="1"/>
  <c r="J61" i="3" s="1"/>
  <c r="BE308" i="2"/>
  <c r="J307" i="2"/>
  <c r="J72" i="2" s="1"/>
  <c r="BK97" i="2"/>
  <c r="BE151" i="2"/>
  <c r="J150" i="2"/>
  <c r="R158" i="2"/>
  <c r="BE173" i="2"/>
  <c r="J172" i="2"/>
  <c r="J64" i="2" s="1"/>
  <c r="BE288" i="2"/>
  <c r="BE318" i="2"/>
  <c r="J317" i="2"/>
  <c r="J74" i="2" s="1"/>
  <c r="P83" i="3"/>
  <c r="P82" i="3" s="1"/>
  <c r="P81" i="3" s="1"/>
  <c r="AU64" i="1" s="1"/>
  <c r="F37" i="3"/>
  <c r="BD64" i="1" s="1"/>
  <c r="J34" i="4"/>
  <c r="F34" i="4"/>
  <c r="F37" i="4"/>
  <c r="F36" i="4"/>
  <c r="F33" i="4"/>
  <c r="J33" i="4"/>
  <c r="F35" i="4"/>
  <c r="E79" i="4"/>
  <c r="R95" i="4"/>
  <c r="R102" i="4"/>
  <c r="BK105" i="4"/>
  <c r="J105" i="4" s="1"/>
  <c r="J63" i="4" s="1"/>
  <c r="R116" i="4"/>
  <c r="P88" i="4"/>
  <c r="T105" i="4"/>
  <c r="T102" i="4"/>
  <c r="P105" i="4"/>
  <c r="P102" i="4"/>
  <c r="P116" i="4"/>
  <c r="R88" i="4"/>
  <c r="T95" i="4"/>
  <c r="J123" i="4"/>
  <c r="J67" i="4" s="1"/>
  <c r="BK122" i="4"/>
  <c r="J122" i="4" s="1"/>
  <c r="J66" i="4" s="1"/>
  <c r="BK102" i="4"/>
  <c r="J102" i="4" s="1"/>
  <c r="J62" i="4" s="1"/>
  <c r="T116" i="4"/>
  <c r="P95" i="4"/>
  <c r="BK116" i="4"/>
  <c r="J116" i="4" s="1"/>
  <c r="J65" i="4" s="1"/>
  <c r="E48" i="2"/>
  <c r="E71" i="3"/>
  <c r="J88" i="2"/>
  <c r="BK286" i="2"/>
  <c r="J286" i="2" s="1"/>
  <c r="J69" i="2"/>
  <c r="J68" i="2" s="1"/>
  <c r="BK306" i="2"/>
  <c r="E84" i="2"/>
  <c r="J34" i="2"/>
  <c r="AW62" i="1" s="1"/>
  <c r="J75" i="3"/>
  <c r="J33" i="3"/>
  <c r="AV64" i="1" s="1"/>
  <c r="AT64" i="1" s="1"/>
  <c r="E77" i="4"/>
  <c r="J81" i="4"/>
  <c r="AN63" i="1" l="1"/>
  <c r="AK25" i="1"/>
  <c r="BA61" i="1"/>
  <c r="AW61" i="1" s="1"/>
  <c r="AK37" i="1" s="1"/>
  <c r="BB61" i="1"/>
  <c r="AX61" i="1" s="1"/>
  <c r="BD61" i="1"/>
  <c r="W40" i="1" s="1"/>
  <c r="BC61" i="1"/>
  <c r="AY61" i="1" s="1"/>
  <c r="P96" i="2"/>
  <c r="P94" i="2" s="1"/>
  <c r="AU62" i="1" s="1"/>
  <c r="AU61" i="1" s="1"/>
  <c r="T96" i="2"/>
  <c r="T94" i="2" s="1"/>
  <c r="J63" i="2"/>
  <c r="BK96" i="2"/>
  <c r="BK94" i="2" s="1"/>
  <c r="R96" i="2"/>
  <c r="R94" i="2" s="1"/>
  <c r="J71" i="2"/>
  <c r="BK82" i="3"/>
  <c r="BK81" i="3" s="1"/>
  <c r="J81" i="3" s="1"/>
  <c r="J70" i="2"/>
  <c r="J62" i="2"/>
  <c r="J96" i="2"/>
  <c r="J306" i="2"/>
  <c r="J67" i="2"/>
  <c r="T87" i="4"/>
  <c r="R87" i="4"/>
  <c r="P87" i="4"/>
  <c r="BK87" i="4"/>
  <c r="W37" i="1" l="1"/>
  <c r="W39" i="1"/>
  <c r="W38" i="1"/>
  <c r="W28" i="1"/>
  <c r="AK28" i="1" s="1"/>
  <c r="AK31" i="1" s="1"/>
  <c r="J82" i="3"/>
  <c r="J60" i="3" s="1"/>
  <c r="J94" i="2"/>
  <c r="J60" i="2"/>
  <c r="J59" i="2" s="1"/>
  <c r="J59" i="4"/>
  <c r="J30" i="4"/>
  <c r="J30" i="2"/>
  <c r="J30" i="3"/>
  <c r="AG64" i="1" s="1"/>
  <c r="J59" i="3"/>
  <c r="AN64" i="1" l="1"/>
  <c r="AG62" i="1"/>
  <c r="AN62" i="1" s="1"/>
  <c r="F33" i="2"/>
  <c r="AG76" i="1"/>
  <c r="AG61" i="1" s="1"/>
  <c r="J39" i="4"/>
  <c r="J39" i="3"/>
  <c r="J33" i="2" l="1"/>
  <c r="AZ62" i="1"/>
  <c r="AZ61" i="1" s="1"/>
  <c r="AN76" i="1"/>
  <c r="AN61" i="1" s="1"/>
  <c r="AK33" i="1"/>
  <c r="W36" i="1" s="1"/>
  <c r="AK36" i="1" l="1"/>
  <c r="AV62" i="1"/>
  <c r="AT62" i="1" s="1"/>
  <c r="J39" i="2"/>
  <c r="AV61" i="1"/>
  <c r="AK42" i="1" l="1"/>
  <c r="AT61" i="1"/>
</calcChain>
</file>

<file path=xl/sharedStrings.xml><?xml version="1.0" encoding="utf-8"?>
<sst xmlns="http://schemas.openxmlformats.org/spreadsheetml/2006/main" count="10657" uniqueCount="993">
  <si>
    <t>Export Komplet</t>
  </si>
  <si>
    <t/>
  </si>
  <si>
    <t>2.0</t>
  </si>
  <si>
    <t>False</t>
  </si>
  <si>
    <t>{76780533-6643-46d4-a28b-802a25296b66}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</si>
  <si>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</si>
  <si>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</si>
  <si>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</si>
  <si>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</si>
  <si>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</si>
  <si>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</si>
  <si>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</si>
  <si>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</si>
  <si>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</si>
  <si>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</si>
  <si>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</si>
  <si>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</si>
  <si>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</si>
  <si>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</si>
  <si>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</si>
  <si>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</si>
  <si>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</si>
  <si>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</si>
  <si>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</si>
  <si>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</si>
  <si>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</si>
  <si>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</si>
  <si>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</si>
  <si>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</si>
  <si>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</si>
  <si>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</si>
  <si>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</si>
  <si>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</si>
  <si>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</si>
  <si>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</si>
  <si>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</si>
  <si>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</si>
  <si>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</si>
  <si>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</si>
  <si>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</si>
  <si>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</si>
  <si>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</si>
  <si>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</si>
  <si>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</si>
  <si>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</si>
  <si>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</si>
  <si>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</si>
  <si>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</si>
  <si>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</si>
  <si>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</si>
  <si>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</si>
  <si>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</si>
  <si>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</si>
  <si>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</si>
  <si>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</si>
  <si>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</si>
  <si>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</si>
  <si>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</si>
  <si>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</si>
  <si>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</si>
  <si>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</si>
  <si>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</si>
  <si>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</si>
  <si>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</si>
  <si>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</si>
  <si>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</si>
  <si>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</si>
  <si>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</si>
  <si>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{ec7188e9-23fd-40d4-94df-cb16311ef08d}</t>
  </si>
  <si>
    <t>2</t>
  </si>
  <si>
    <t>{cb992145-661e-4e08-8b85-9c011f2e8047}</t>
  </si>
  <si>
    <t>SO 03</t>
  </si>
  <si>
    <t>{b1599e37-3875-42e4-8bc2-165d1c8aa584}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</si>
  <si>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</si>
  <si>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</si>
  <si>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</si>
  <si>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</si>
  <si>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</si>
  <si>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</si>
  <si>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</si>
  <si>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    Práce a dodávky HSV</t>
  </si>
  <si>
    <t xml:space="preserve">    1 -    Zemní práce</t>
  </si>
  <si>
    <t xml:space="preserve">    3 -      Svislé a kompletní konstrukce</t>
  </si>
  <si>
    <t xml:space="preserve">    5 -    Komunikace pozemní</t>
  </si>
  <si>
    <t xml:space="preserve">    6 -     Úpravy povrchů, podlahy a osazování výplní</t>
  </si>
  <si>
    <t xml:space="preserve">    8 -    Trubní vedení</t>
  </si>
  <si>
    <t xml:space="preserve">    9 -     Ostatní konstrukce a práce, bourání</t>
  </si>
  <si>
    <t xml:space="preserve">    997 -      Přesun sutě</t>
  </si>
  <si>
    <t>PSV -      Práce a dodávky PSV</t>
  </si>
  <si>
    <t xml:space="preserve">    711 -      Izolace proti vodě, vlhkosti a plynům</t>
  </si>
  <si>
    <t>23-M -      Montáže potrubí</t>
  </si>
  <si>
    <t>VRN -      Vedlejší rozpočtové náklady</t>
  </si>
  <si>
    <t xml:space="preserve">    VRN2 -      Příprava staveniště</t>
  </si>
  <si>
    <t xml:space="preserve">    VRN3 -     Zařízení staveniště</t>
  </si>
  <si>
    <t xml:space="preserve">    VRN4 -    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</si>
  <si>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</si>
  <si>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</si>
  <si>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</si>
  <si>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</si>
  <si>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</si>
  <si>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</si>
  <si>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</si>
  <si>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</si>
  <si>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</si>
  <si>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</si>
  <si>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</si>
  <si>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</si>
  <si>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</si>
  <si>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</si>
  <si>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   Práce a dodávky HSV</t>
  </si>
  <si>
    <t>ROZPOCET</t>
  </si>
  <si>
    <t xml:space="preserve">   Zemní práce</t>
  </si>
  <si>
    <t>K</t>
  </si>
  <si>
    <t>113107043</t>
  </si>
  <si>
    <t>Odstranění podkladu živičných tl 150 mm při překopech ručně</t>
  </si>
  <si>
    <t>m2</t>
  </si>
  <si>
    <t>4</t>
  </si>
  <si>
    <t>-1205460613</t>
  </si>
  <si>
    <t>VV</t>
  </si>
  <si>
    <t>Chodník</t>
  </si>
  <si>
    <t>118</t>
  </si>
  <si>
    <t>Silnice</t>
  </si>
  <si>
    <t>12*2</t>
  </si>
  <si>
    <t>Součet</t>
  </si>
  <si>
    <t>113107112</t>
  </si>
  <si>
    <t>Odstranění podkladu z kameniva těženého tl 200 mm ručně</t>
  </si>
  <si>
    <t>-1773846431</t>
  </si>
  <si>
    <t>130</t>
  </si>
  <si>
    <t>3</t>
  </si>
  <si>
    <t>113152111</t>
  </si>
  <si>
    <t>Odstranění podkladů zpevněných ploch z kameniva těženého</t>
  </si>
  <si>
    <t>m3</t>
  </si>
  <si>
    <t>1952977295</t>
  </si>
  <si>
    <t>120901102</t>
  </si>
  <si>
    <t>Bourání zdiva cihelného nebo smíšeného v odkopávkách nebo prokopávkách na maltu nastavovanou ručně</t>
  </si>
  <si>
    <t>-1429750232</t>
  </si>
  <si>
    <t>Prostupy12</t>
  </si>
  <si>
    <t>1,2*0,6*0,4*12</t>
  </si>
  <si>
    <t>5</t>
  </si>
  <si>
    <t>121101101</t>
  </si>
  <si>
    <t>Sejmutí ornice s přemístěním na vzdálenost do 50 m</t>
  </si>
  <si>
    <t>-1935057295</t>
  </si>
  <si>
    <t>410*2*0,1</t>
  </si>
  <si>
    <t>6</t>
  </si>
  <si>
    <t>132301202</t>
  </si>
  <si>
    <t>Hloubení rýh š do 2000 mm v hornině tř. 4 objemu do 1000 m3</t>
  </si>
  <si>
    <t>-1006710313</t>
  </si>
  <si>
    <t>1*1,2*282</t>
  </si>
  <si>
    <t>1*1,3*86</t>
  </si>
  <si>
    <t>1,1*1,3*68</t>
  </si>
  <si>
    <t>1,2*1,3*82</t>
  </si>
  <si>
    <t>1*1,2*34</t>
  </si>
  <si>
    <t>7</t>
  </si>
  <si>
    <t>132312101</t>
  </si>
  <si>
    <t>Hloubení rýh š do 600 mm ručním nebo pneum nářadím v soudržných horninách tř. 4</t>
  </si>
  <si>
    <t>-929949090</t>
  </si>
  <si>
    <t>1,2*1,2*12</t>
  </si>
  <si>
    <t>15*0,3</t>
  </si>
  <si>
    <t>8</t>
  </si>
  <si>
    <t>162701109</t>
  </si>
  <si>
    <t>Příplatek k vodorovnému přemístění výkopku/sypaniny z horniny tř. 1 až 4 ZKD 1000 m přes 10000 m</t>
  </si>
  <si>
    <t>-491371673</t>
  </si>
  <si>
    <t>672,925/3</t>
  </si>
  <si>
    <t>9</t>
  </si>
  <si>
    <t>171201201</t>
  </si>
  <si>
    <t>Uložení sypaniny na skládky</t>
  </si>
  <si>
    <t>-855053296</t>
  </si>
  <si>
    <t>10</t>
  </si>
  <si>
    <t>171201211</t>
  </si>
  <si>
    <t>Poplatek za uložení stavebního odpadu - zeminy a kameniva na skládce</t>
  </si>
  <si>
    <t>t</t>
  </si>
  <si>
    <t>43285432</t>
  </si>
  <si>
    <t>22,5/0,6</t>
  </si>
  <si>
    <t>11</t>
  </si>
  <si>
    <t>174101101</t>
  </si>
  <si>
    <t>Zásyp jam, šachet rýh nebo kolem objektů sypaninou se zhutněním</t>
  </si>
  <si>
    <t>939647510</t>
  </si>
  <si>
    <t>672,925-224,3</t>
  </si>
  <si>
    <t>12</t>
  </si>
  <si>
    <t>175111101</t>
  </si>
  <si>
    <t>Obsypání potrubí ručně sypaninou bez prohození sítem, uloženou do 3 m</t>
  </si>
  <si>
    <t>478280079</t>
  </si>
  <si>
    <t>224,308</t>
  </si>
  <si>
    <t>13</t>
  </si>
  <si>
    <t>M</t>
  </si>
  <si>
    <t>58337310</t>
  </si>
  <si>
    <t>štěrkopísek frakce 0-4 třída B</t>
  </si>
  <si>
    <t>-1313894833</t>
  </si>
  <si>
    <t>224,3/0,6</t>
  </si>
  <si>
    <t>14</t>
  </si>
  <si>
    <t>58331200</t>
  </si>
  <si>
    <t>štěrkopísek netříděný zásypový materiál</t>
  </si>
  <si>
    <t>-160785688</t>
  </si>
  <si>
    <t>448,6/0,6</t>
  </si>
  <si>
    <t>181301101</t>
  </si>
  <si>
    <t>Rozprostření ornice tl vrstvy do 100 mm pl do 500 m2 v rovině nebo ve svahu do 1:5</t>
  </si>
  <si>
    <t>-1487755796</t>
  </si>
  <si>
    <t>419*2</t>
  </si>
  <si>
    <t xml:space="preserve">     Svislé a kompletní konstrukce</t>
  </si>
  <si>
    <t>16</t>
  </si>
  <si>
    <t>310218811</t>
  </si>
  <si>
    <t>Zazdívka otvorů ve zdivu nadzákladovém kamenem pl do 1 m2</t>
  </si>
  <si>
    <t>-1278901593</t>
  </si>
  <si>
    <t>ZazdívkyTK10</t>
  </si>
  <si>
    <t>1*0,8*10*0,15</t>
  </si>
  <si>
    <t>17</t>
  </si>
  <si>
    <t>310239211</t>
  </si>
  <si>
    <t>Zazdívka otvorů pl do 4 m2 ve zdivu nadzákladovém cihlami pálenými na MVC</t>
  </si>
  <si>
    <t>-1670485364</t>
  </si>
  <si>
    <t>1,2*0,6*0,3*12</t>
  </si>
  <si>
    <t>18</t>
  </si>
  <si>
    <t>346244811</t>
  </si>
  <si>
    <t>Přizdívky izolační tl 65 mm z cihel dl 290 mm pevnosti P 20 na MC 10</t>
  </si>
  <si>
    <t>-1046473171</t>
  </si>
  <si>
    <t>1,3*0,8*12</t>
  </si>
  <si>
    <t xml:space="preserve">   Komunikace pozemní</t>
  </si>
  <si>
    <t>19</t>
  </si>
  <si>
    <t>564661111</t>
  </si>
  <si>
    <t>Podklad z kameniva hrubého drceného vel. 63-125 mm tl 200 mm</t>
  </si>
  <si>
    <t>-1534575027</t>
  </si>
  <si>
    <t>121*1,1</t>
  </si>
  <si>
    <t>573211108</t>
  </si>
  <si>
    <t>Postřik živičný spojovací z asfaltu v množství 0,40 kg/m2</t>
  </si>
  <si>
    <t>-197310558</t>
  </si>
  <si>
    <t>157</t>
  </si>
  <si>
    <t>577143111</t>
  </si>
  <si>
    <t>Asfaltový beton vrstva obrusná ACO 8 (ABJ) tl 50 mm š do 3 m z nemodifikovaného asfaltu</t>
  </si>
  <si>
    <t>1707160397</t>
  </si>
  <si>
    <t>24</t>
  </si>
  <si>
    <t>22</t>
  </si>
  <si>
    <t>577154111</t>
  </si>
  <si>
    <t>Asfaltový beton vrstva obrusná ACO 11 (ABS) tř. I tl 60 mm š do 3 m z nemodifikovaného asfaltu</t>
  </si>
  <si>
    <t>-1287146113</t>
  </si>
  <si>
    <t xml:space="preserve">    Úpravy povrchů, podlahy a osazování výplní</t>
  </si>
  <si>
    <t>631311125</t>
  </si>
  <si>
    <t>Mazanina tl do 120 mm z betonu prostého bez zvýšených nároků na prostředí tř. C 20/25</t>
  </si>
  <si>
    <t>2062943481</t>
  </si>
  <si>
    <t>Podlahyobj</t>
  </si>
  <si>
    <t>1,2*1,2*0,2*12</t>
  </si>
  <si>
    <t>ZazdívkyTK</t>
  </si>
  <si>
    <t>1*0,8*0,15*10</t>
  </si>
  <si>
    <t xml:space="preserve">   Trubní vedení</t>
  </si>
  <si>
    <t>866211005</t>
  </si>
  <si>
    <t>m</t>
  </si>
  <si>
    <t>156594960</t>
  </si>
  <si>
    <t>P</t>
  </si>
  <si>
    <t>55271114</t>
  </si>
  <si>
    <t>-1901353662</t>
  </si>
  <si>
    <t>866231005</t>
  </si>
  <si>
    <t>Montáž potrubí předizolovaného ocelového DN 65  vnějšího průměru D 160 mm</t>
  </si>
  <si>
    <t>-1427548609</t>
  </si>
  <si>
    <t>A6</t>
  </si>
  <si>
    <t>68*2</t>
  </si>
  <si>
    <t>A211</t>
  </si>
  <si>
    <t>4*2</t>
  </si>
  <si>
    <t>A22</t>
  </si>
  <si>
    <t>21*2</t>
  </si>
  <si>
    <t>S</t>
  </si>
  <si>
    <t>34*2</t>
  </si>
  <si>
    <t>A31</t>
  </si>
  <si>
    <t>27*2</t>
  </si>
  <si>
    <t>A41</t>
  </si>
  <si>
    <t>A51</t>
  </si>
  <si>
    <t>6*2</t>
  </si>
  <si>
    <t>B4</t>
  </si>
  <si>
    <t>23*2</t>
  </si>
  <si>
    <t>B11</t>
  </si>
  <si>
    <t>39*2</t>
  </si>
  <si>
    <t>B21</t>
  </si>
  <si>
    <t>25*2</t>
  </si>
  <si>
    <t>B31</t>
  </si>
  <si>
    <t>14*2</t>
  </si>
  <si>
    <t>55271116</t>
  </si>
  <si>
    <t>720473397</t>
  </si>
  <si>
    <t>28</t>
  </si>
  <si>
    <t>866241006</t>
  </si>
  <si>
    <t>Montáž potrubí předizolovaného ocelového DN 80  vnějšího průměru D 180 mm</t>
  </si>
  <si>
    <t>-482605261</t>
  </si>
  <si>
    <t>A5</t>
  </si>
  <si>
    <t>22*2</t>
  </si>
  <si>
    <t>A21</t>
  </si>
  <si>
    <t>15*2</t>
  </si>
  <si>
    <t>B3</t>
  </si>
  <si>
    <t>49*2</t>
  </si>
  <si>
    <t>55271119</t>
  </si>
  <si>
    <t>1458535393</t>
  </si>
  <si>
    <t>30</t>
  </si>
  <si>
    <t>866261008</t>
  </si>
  <si>
    <t>Montáž potrubí předizolovaného ocelového DN 100  vnějšího průměru D 225 mm</t>
  </si>
  <si>
    <t>-1020030705</t>
  </si>
  <si>
    <t>B2</t>
  </si>
  <si>
    <t>28*2</t>
  </si>
  <si>
    <t>A4</t>
  </si>
  <si>
    <t>40*2</t>
  </si>
  <si>
    <t>55271122</t>
  </si>
  <si>
    <t>1202308050</t>
  </si>
  <si>
    <t>32</t>
  </si>
  <si>
    <t>866271009</t>
  </si>
  <si>
    <t>Montáž potrubí předizolovaného ocelového DN 125  vnějšího průměru D 250 mm</t>
  </si>
  <si>
    <t>-1758665145</t>
  </si>
  <si>
    <t>A1</t>
  </si>
  <si>
    <t>A2</t>
  </si>
  <si>
    <t>44*2</t>
  </si>
  <si>
    <t>A3</t>
  </si>
  <si>
    <t>19*2</t>
  </si>
  <si>
    <t>B1</t>
  </si>
  <si>
    <t>5*2</t>
  </si>
  <si>
    <t>55271125</t>
  </si>
  <si>
    <t>238611635</t>
  </si>
  <si>
    <t>36</t>
  </si>
  <si>
    <t>867231005</t>
  </si>
  <si>
    <t>Spojka potrubí předizolovaného ocelového DN 65  vnějšího průměru D 160 mm</t>
  </si>
  <si>
    <t>kus</t>
  </si>
  <si>
    <t>-1693084765</t>
  </si>
  <si>
    <t>100</t>
  </si>
  <si>
    <t>55271504</t>
  </si>
  <si>
    <t>spojka předizolovaného potrubí D 160mm</t>
  </si>
  <si>
    <t>795791618</t>
  </si>
  <si>
    <t>867241006</t>
  </si>
  <si>
    <t>Spojka potrubí předizolovaného ocelového DN 80  vnějšího průměru D 180 mm</t>
  </si>
  <si>
    <t>462439590</t>
  </si>
  <si>
    <t>55271505</t>
  </si>
  <si>
    <t>spojka předizolovaného potrubí D 180mm</t>
  </si>
  <si>
    <t>-1851912888</t>
  </si>
  <si>
    <t>40</t>
  </si>
  <si>
    <t>867261008</t>
  </si>
  <si>
    <t>Spojka potrubí předizolovaného ocelového DN 100  vnějšího průměru D 225 mm</t>
  </si>
  <si>
    <t>-1504732586</t>
  </si>
  <si>
    <t>55271507</t>
  </si>
  <si>
    <t>spojka předizolovaného potrubí D 225mm</t>
  </si>
  <si>
    <t>-1641308714</t>
  </si>
  <si>
    <t>867271009</t>
  </si>
  <si>
    <t>Spojka potrubí předizolovaného ocelového DN 125  vnějšího průměru D 250 mm</t>
  </si>
  <si>
    <t>-1925394702</t>
  </si>
  <si>
    <t>55271508</t>
  </si>
  <si>
    <t>spojka předizolovaného potrubí D 250mm</t>
  </si>
  <si>
    <t>-469538490</t>
  </si>
  <si>
    <t>892233122</t>
  </si>
  <si>
    <t>Proplach a dezinfekce vodovodního potrubí DN od 40 do 70</t>
  </si>
  <si>
    <t>1650714625</t>
  </si>
  <si>
    <t>282*2</t>
  </si>
  <si>
    <t>892241111</t>
  </si>
  <si>
    <t>Tlaková zkouška vodou potrubí do 80</t>
  </si>
  <si>
    <t>-603088441</t>
  </si>
  <si>
    <t>86*2</t>
  </si>
  <si>
    <t>892271111</t>
  </si>
  <si>
    <t>Tlaková zkouška vodou potrubí DN 100 nebo 125</t>
  </si>
  <si>
    <t>709237341</t>
  </si>
  <si>
    <t>82*2</t>
  </si>
  <si>
    <t>892273122</t>
  </si>
  <si>
    <t>Proplach a dezinfekce vodovodního potrubí DN od 80 do 125</t>
  </si>
  <si>
    <t>-236962991</t>
  </si>
  <si>
    <t>899722112</t>
  </si>
  <si>
    <t>Krytí potrubí z plastů výstražnou fólií z PVC 25 cm</t>
  </si>
  <si>
    <t>2047275747</t>
  </si>
  <si>
    <t>552*2</t>
  </si>
  <si>
    <t xml:space="preserve">    Ostatní konstrukce a práce, bourání</t>
  </si>
  <si>
    <t>916131112</t>
  </si>
  <si>
    <t>Osazení silničního obrubníku betonového ležatého bez boční opěry do lože z betonu prostého</t>
  </si>
  <si>
    <t>237106148</t>
  </si>
  <si>
    <t>59217017</t>
  </si>
  <si>
    <t>obrubník betonový chodníkový 100x10x25 cm</t>
  </si>
  <si>
    <t>57667173</t>
  </si>
  <si>
    <t>916331112</t>
  </si>
  <si>
    <t>Osazení zahradního obrubníku betonového do lože z betonu s boční opěrou</t>
  </si>
  <si>
    <t>-1655377104</t>
  </si>
  <si>
    <t>59217001</t>
  </si>
  <si>
    <t>obrubník betonový zahradní 100 x 5 x 25 cm</t>
  </si>
  <si>
    <t>1157197333</t>
  </si>
  <si>
    <t>962042320</t>
  </si>
  <si>
    <t>Bourání zdiva nadzákladového z betonu prostého do 1 m3</t>
  </si>
  <si>
    <t>-1277977574</t>
  </si>
  <si>
    <t>Podlahy12</t>
  </si>
  <si>
    <t>962051116</t>
  </si>
  <si>
    <t>Bourání příček ze ŽB tl do 150 mm</t>
  </si>
  <si>
    <t>1748239584</t>
  </si>
  <si>
    <t>StěnyTK10</t>
  </si>
  <si>
    <t>1*0,8*10</t>
  </si>
  <si>
    <t>963015131</t>
  </si>
  <si>
    <t>Demontáž prefabrikovaných krycích desek kanálů, šachet nebo žump do hmotnosti 0,12 t</t>
  </si>
  <si>
    <t>-75907147</t>
  </si>
  <si>
    <t>139/0,6</t>
  </si>
  <si>
    <t>965042241</t>
  </si>
  <si>
    <t>Bourání podkladů pod dlažby nebo mazanin betonových nebo z litého asfaltu tl přes 100 mm pl pře 4 m2</t>
  </si>
  <si>
    <t>-592461499</t>
  </si>
  <si>
    <t>139*1,5*0,15</t>
  </si>
  <si>
    <t>997</t>
  </si>
  <si>
    <t xml:space="preserve">     Přesun sutě</t>
  </si>
  <si>
    <t>997002511</t>
  </si>
  <si>
    <t>Vodorovné přemístění suti a vybouraných hmot bez naložení ale se složením a urovnáním do 1 km</t>
  </si>
  <si>
    <t>-1161192542</t>
  </si>
  <si>
    <t>997002519</t>
  </si>
  <si>
    <t>Příplatek ZKD 1 km přemístění suti a vybouraných hmot</t>
  </si>
  <si>
    <t>-31137420</t>
  </si>
  <si>
    <t>997002611</t>
  </si>
  <si>
    <t>Nakládání suti a vybouraných hmot</t>
  </si>
  <si>
    <t>-849595076</t>
  </si>
  <si>
    <t>997013501</t>
  </si>
  <si>
    <t>Odvoz suti a vybouraných hmot na skládku nebo meziskládku do 1 km se složením</t>
  </si>
  <si>
    <t>2003514830</t>
  </si>
  <si>
    <t>997013509</t>
  </si>
  <si>
    <t>Příplatek k odvozu suti a vybouraných hmot na skládku ZKD 1 km přes 1 km</t>
  </si>
  <si>
    <t>82197514</t>
  </si>
  <si>
    <t>997013511</t>
  </si>
  <si>
    <t>Odvoz suti a vybouraných hmot z meziskládky na skládku do 1 km s naložením a se složením</t>
  </si>
  <si>
    <t>26409257</t>
  </si>
  <si>
    <t>997013802</t>
  </si>
  <si>
    <t>Poplatek za uložení na skládce (skládkovné) stavebního odpadu železobetonového kód odpadu 170 101</t>
  </si>
  <si>
    <t>1578630525</t>
  </si>
  <si>
    <t>185,783+0,795</t>
  </si>
  <si>
    <t>PSV</t>
  </si>
  <si>
    <t xml:space="preserve">     Práce a dodávky PSV</t>
  </si>
  <si>
    <t>711</t>
  </si>
  <si>
    <t xml:space="preserve">     Izolace proti vodě, vlhkosti a plynům</t>
  </si>
  <si>
    <t>711142559</t>
  </si>
  <si>
    <t>Provedení izolace proti zemní vlhkosti pásy přitavením svislé NAIP</t>
  </si>
  <si>
    <t>1134983799</t>
  </si>
  <si>
    <t>1,3*0,9*12*2</t>
  </si>
  <si>
    <t>62832001</t>
  </si>
  <si>
    <t>pás těžký asfaltovaný V 60 S 35</t>
  </si>
  <si>
    <t>582389481</t>
  </si>
  <si>
    <t>23-M</t>
  </si>
  <si>
    <t xml:space="preserve">     Montáže potrubí</t>
  </si>
  <si>
    <t>231191081</t>
  </si>
  <si>
    <t>Montáž teplovodů trubní dílce přivařovací do 50 kg D 219 mm, tl 6,3 mm</t>
  </si>
  <si>
    <t>64</t>
  </si>
  <si>
    <t>434225108</t>
  </si>
  <si>
    <t>42215322</t>
  </si>
  <si>
    <t>ventil uzavírací přímý z ocelový  DN 125x400mm</t>
  </si>
  <si>
    <t>256</t>
  </si>
  <si>
    <t>-1056135000</t>
  </si>
  <si>
    <t>231191084</t>
  </si>
  <si>
    <t>Montáž teplovodů trubní dílce přivařovací do 50 kg D 273 mm, tl 7 mm</t>
  </si>
  <si>
    <t>-1174649535</t>
  </si>
  <si>
    <t>42215343</t>
  </si>
  <si>
    <t>ventil uzavírací přivařovací přímý, PN 40 DN65x290 mm</t>
  </si>
  <si>
    <t>1997140171</t>
  </si>
  <si>
    <t>899913152</t>
  </si>
  <si>
    <t>Uzavírací manžeta chráničky potrubí DN 150 x 250</t>
  </si>
  <si>
    <t>-1664887538</t>
  </si>
  <si>
    <t>899913163</t>
  </si>
  <si>
    <t>Uzavírací manžeta chráničky potrubí DN 250 x 400</t>
  </si>
  <si>
    <t>-521959961</t>
  </si>
  <si>
    <t>899914113</t>
  </si>
  <si>
    <t>Montáž ocelové chráničky D 273 x 10 mm</t>
  </si>
  <si>
    <t>-1029560203</t>
  </si>
  <si>
    <t>14011110</t>
  </si>
  <si>
    <t>trubka ocelová bezešvá hladká jakost 11 353 273x7,0mm</t>
  </si>
  <si>
    <t>110262873</t>
  </si>
  <si>
    <t>899914116</t>
  </si>
  <si>
    <t>Montáž ocelové chráničky D 426 x 10 mm</t>
  </si>
  <si>
    <t>-1336934684</t>
  </si>
  <si>
    <t>14033234</t>
  </si>
  <si>
    <t>trubka ocelová bezešvá hladká tl 10mm ČSN 41 1375.1 D 426mm</t>
  </si>
  <si>
    <t>1601946099</t>
  </si>
  <si>
    <t>VRN</t>
  </si>
  <si>
    <t xml:space="preserve">     Vedlejší rozpočtové náklady</t>
  </si>
  <si>
    <t>VRN2</t>
  </si>
  <si>
    <t xml:space="preserve">     Příprava staveniště</t>
  </si>
  <si>
    <t>023002000</t>
  </si>
  <si>
    <t>Odstranění materiálů a konstrukcí</t>
  </si>
  <si>
    <t>ks</t>
  </si>
  <si>
    <t>1024</t>
  </si>
  <si>
    <t>1978186090</t>
  </si>
  <si>
    <t>20</t>
  </si>
  <si>
    <t>VRN3</t>
  </si>
  <si>
    <t xml:space="preserve">    Zařízení staveniště</t>
  </si>
  <si>
    <t>035002000</t>
  </si>
  <si>
    <t>Pronájmy ploch, objektů</t>
  </si>
  <si>
    <t>-664539270</t>
  </si>
  <si>
    <t>12*20</t>
  </si>
  <si>
    <t>VRN4</t>
  </si>
  <si>
    <t xml:space="preserve">    Inženýrská činnost</t>
  </si>
  <si>
    <t>040001000</t>
  </si>
  <si>
    <t>Inženýrská činnost</t>
  </si>
  <si>
    <t>kpl</t>
  </si>
  <si>
    <t>219564097</t>
  </si>
  <si>
    <t>1453991646</t>
  </si>
  <si>
    <t>2*8*2</t>
  </si>
  <si>
    <t>2*2*2</t>
  </si>
  <si>
    <t>141721118</t>
  </si>
  <si>
    <t>Řízený zemní protlak hloubky do 6 m vnějšího průměru do 350 mm v hornině tř 1 až 4</t>
  </si>
  <si>
    <t>567431441</t>
  </si>
  <si>
    <t>-194768030</t>
  </si>
  <si>
    <t>-1460574639</t>
  </si>
  <si>
    <t>1559963094</t>
  </si>
  <si>
    <t>1087017187</t>
  </si>
  <si>
    <t>40/0,6</t>
  </si>
  <si>
    <t>995295236</t>
  </si>
  <si>
    <t>3933600</t>
  </si>
  <si>
    <t>8 - Trubní vedení</t>
  </si>
  <si>
    <t>713 - Izolace tepelné</t>
  </si>
  <si>
    <t>722 - Zdravotechnika - vnitřní vodovod</t>
  </si>
  <si>
    <t>733 - Ústřední vytápění - rozvodné potrubí</t>
  </si>
  <si>
    <t>23-M - Montáže potrubí</t>
  </si>
  <si>
    <t>HZS - Hodinové zúčtovací sazby</t>
  </si>
  <si>
    <t>VRN - Vedlejší rozpočtové náklady</t>
  </si>
  <si>
    <t xml:space="preserve">    VRN4 - Inženýrská činnost</t>
  </si>
  <si>
    <t>Trubní vedení</t>
  </si>
  <si>
    <t>-1007738108</t>
  </si>
  <si>
    <t>18+1+12+12+6</t>
  </si>
  <si>
    <t>1431802311</t>
  </si>
  <si>
    <t>49+30</t>
  </si>
  <si>
    <t>892353922</t>
  </si>
  <si>
    <t>Proplach vodovodního potrubí při opravách jednoduchý (bez dezinfekce) DN od 150 do 200</t>
  </si>
  <si>
    <t>CS ÚRS 2019 01</t>
  </si>
  <si>
    <t>-1354355723</t>
  </si>
  <si>
    <t>713</t>
  </si>
  <si>
    <t>Izolace tepelné</t>
  </si>
  <si>
    <t>713463313</t>
  </si>
  <si>
    <t>Montáž izolace tepelné potrubí a ohybů tvarovkami nebo deskami  potrubními pouzdry s povrchovou úpravou hliníkovou fólií se samolepícím přesahem (izolační materiál ve specifikaci) přelepenými samolepící hliníkovou páskou potrubí jednovrstvá D přes 100 do 150 mm</t>
  </si>
  <si>
    <t>746074613</t>
  </si>
  <si>
    <t>36+14</t>
  </si>
  <si>
    <t>63154058</t>
  </si>
  <si>
    <t>pouzdro izolační potrubní s jednostrannou Al fólií max. 250/100 °C 133/100 mm</t>
  </si>
  <si>
    <t>2117638065</t>
  </si>
  <si>
    <t>63154605</t>
  </si>
  <si>
    <t>pouzdro izolační potrubní s jednostrannou Al fólií max. 250/100 °C 60/50 mm</t>
  </si>
  <si>
    <t>1675113200</t>
  </si>
  <si>
    <t>713463315</t>
  </si>
  <si>
    <t>Montáž izolace tepelné ohybů potrubními pouzdry s Al fólií s přesahem Al páskou 1x D do 50 mm</t>
  </si>
  <si>
    <t>651885172</t>
  </si>
  <si>
    <t>20+9+15</t>
  </si>
  <si>
    <t>722</t>
  </si>
  <si>
    <t>Zdravotechnika - vnitřní vodovod</t>
  </si>
  <si>
    <t>722140103</t>
  </si>
  <si>
    <t>Potrubí z ocelových trubek z ušlechtilé oceli spojované lisováním DN 20</t>
  </si>
  <si>
    <t>-27628228</t>
  </si>
  <si>
    <t>722140104</t>
  </si>
  <si>
    <t>Potrubí z ocelových trubek z ušlechtilé oceli spojované lisováním DN 25</t>
  </si>
  <si>
    <t>1028498708</t>
  </si>
  <si>
    <t>733</t>
  </si>
  <si>
    <t>Ústřední vytápění - rozvodné potrubí</t>
  </si>
  <si>
    <t>733121110</t>
  </si>
  <si>
    <t>Potrubí ocelové hladké bezešvé běžné nízkotlaké D 22x2,6</t>
  </si>
  <si>
    <t>2084267186</t>
  </si>
  <si>
    <t>14011010</t>
  </si>
  <si>
    <t>trubka ocelová bezešvá hladká jakost 11 353 22x2,6mm</t>
  </si>
  <si>
    <t>-564424658</t>
  </si>
  <si>
    <t>733121116</t>
  </si>
  <si>
    <t>Potrubí z trubek ocelových hladkých bezešvých tvářených za tepla nízkotlakých Ø 44,5/3,2</t>
  </si>
  <si>
    <t>1280213508</t>
  </si>
  <si>
    <t>14011020</t>
  </si>
  <si>
    <t>trubka ocelová bezešvá hladká jakost 11 353 44,5x3,2mm</t>
  </si>
  <si>
    <t>1713807315</t>
  </si>
  <si>
    <t>733121133</t>
  </si>
  <si>
    <t>Potrubí z trubek ocelových hladkých bezešvých tvářených za tepla nízkotlakých Ø 133/5,0</t>
  </si>
  <si>
    <t>1900783630</t>
  </si>
  <si>
    <t>14011092</t>
  </si>
  <si>
    <t>trubka ocelová bezešvá hladká jakost 11 353 133x4,0mm</t>
  </si>
  <si>
    <t>-2060974012</t>
  </si>
  <si>
    <t>733121159</t>
  </si>
  <si>
    <t>Potrubí z trubek ocelových hladkých bezešvých tvářených za tepla nízkotlakých a středotlakých Ø 60,3/2,9</t>
  </si>
  <si>
    <t>1672602938</t>
  </si>
  <si>
    <t>14011034</t>
  </si>
  <si>
    <t>trubka ocelová bezešvá hladká jakost 11 353 60,3x2,9mm</t>
  </si>
  <si>
    <t>-1426696951</t>
  </si>
  <si>
    <t>Montáže potrubí</t>
  </si>
  <si>
    <t>230050031</t>
  </si>
  <si>
    <t>Montáž a zhotovení doplňkové konstrukce z profilového materiálu</t>
  </si>
  <si>
    <t>kg</t>
  </si>
  <si>
    <t>-668788801</t>
  </si>
  <si>
    <t>HZS</t>
  </si>
  <si>
    <t>Hodinové zúčtovací sazby</t>
  </si>
  <si>
    <t>HZS3111</t>
  </si>
  <si>
    <t>Hodinová zúčtovací sazba montér potrubí</t>
  </si>
  <si>
    <t>hod</t>
  </si>
  <si>
    <t>512</t>
  </si>
  <si>
    <t>-1977531904</t>
  </si>
  <si>
    <t>Poznámka k položce:_x000D_
Práce podle výkazu výměr SO 03 položka   B.2 bod 1-5_x000D_
1. Tlakově nezávislá balená předávací stanice horká voda- voda s ohřevem TUV......kpl 1_x000D_
2. Připojení předávací stanice k zásobníku TUV a expanzní nádrži....kpl 1_x000D_
3. Mezikus pro měřič tepla DN 25,PN 25,L=190 mm........ks 1_x000D_
4. Odkalovací a vypouštěcí kohout horkovodu DN15,PN 25 s návarkem......ks 2</t>
  </si>
  <si>
    <t>HZS3231</t>
  </si>
  <si>
    <t>Hodinová zúčtovací sazba montér měřících a regulačních zařízení</t>
  </si>
  <si>
    <t>-1931042809</t>
  </si>
  <si>
    <t>Poznámka k položce:_x000D_
Práce podle výkazu výměr SO 03. - položka B.1 -  15 hod</t>
  </si>
  <si>
    <t>99111 VL</t>
  </si>
  <si>
    <t>Dodávka Dodávka tlakově nezávislé předávací stanice vč.zásobníku TUV a exp. nádoby</t>
  </si>
  <si>
    <t>135041116</t>
  </si>
  <si>
    <t>Vedlejší rozpočtové náklady</t>
  </si>
  <si>
    <t>043194000</t>
  </si>
  <si>
    <t>Ostatní zkoušky</t>
  </si>
  <si>
    <t>-1750722883</t>
  </si>
  <si>
    <t xml:space="preserve">Poznámka k položce:_x000D_
Topná zkouška 72 hod_x000D_
</t>
  </si>
  <si>
    <t>112151013</t>
  </si>
  <si>
    <t>Pokácení stromu volné v celku s odřezáním kmene a s odvětvením průměru kmene přes 300 do 400 mm</t>
  </si>
  <si>
    <t>184201111</t>
  </si>
  <si>
    <t>Výsadba stromů bez balu do předem vyhloubené jamky se zalitím  v rovině nebo na svahu do 1:5, při výšce kmene do 1,8 m</t>
  </si>
  <si>
    <t>02650300</t>
  </si>
  <si>
    <t>Javor mléč /Acer platanoides/ 20-50cm</t>
  </si>
  <si>
    <t>184813212</t>
  </si>
  <si>
    <t>Ochranné oplocení kořenové zóny stromu v rovině nebo na svahu do 1:5, výšky přes 1500 do 2000 mm</t>
  </si>
  <si>
    <t>185803111</t>
  </si>
  <si>
    <t>Ošetření trávníku  jednorázové v rovině nebo na svahu do 1:5</t>
  </si>
  <si>
    <t>00572472</t>
  </si>
  <si>
    <t>osivo směs travní krajinná-rovinná</t>
  </si>
  <si>
    <t>211971122</t>
  </si>
  <si>
    <t>Zřízení opláštění výplně z geotextilie odvodňovacích žeber nebo trativodů  v rýze nebo zářezu se stěnami svislými nebo šikmými o sklonu přes 1:2 při rozvinuté šířce opláštění přes 2,5 m</t>
  </si>
  <si>
    <t>69311006</t>
  </si>
  <si>
    <t>geotextilie tkaná separační, filtrační, výztužná PP pevnost v tahu 15kN/m</t>
  </si>
  <si>
    <t>919112114</t>
  </si>
  <si>
    <t>Řezání dilatačních spár v živičném krytu  příčných nebo podélných, šířky 4 mm, hloubky přes 90 do 100 mm</t>
  </si>
  <si>
    <t>552*3</t>
  </si>
  <si>
    <t>361420305</t>
  </si>
  <si>
    <t>Montáž elektrických vyhodnocovacích a regulačních přístrojů - 1. dodatek Montáž převodníku součtového zesilovače - dálk měření,typ NC330</t>
  </si>
  <si>
    <t>032002000</t>
  </si>
  <si>
    <t>Vybavení staveniště</t>
  </si>
  <si>
    <t>034103000</t>
  </si>
  <si>
    <t>Oplocení staveniště</t>
  </si>
  <si>
    <t>CS ÚRS 2018 02</t>
  </si>
  <si>
    <t>041002000</t>
  </si>
  <si>
    <t>Dozory</t>
  </si>
  <si>
    <t>045203000</t>
  </si>
  <si>
    <t>Kompletační činnost</t>
  </si>
  <si>
    <t>soubor</t>
  </si>
  <si>
    <t>Územní vlivy</t>
  </si>
  <si>
    <t>060001000</t>
  </si>
  <si>
    <t>071103000</t>
  </si>
  <si>
    <t>Provoz investora</t>
  </si>
  <si>
    <t>071203000</t>
  </si>
  <si>
    <t>Provoz dalšího subjektu</t>
  </si>
  <si>
    <t>072103011</t>
  </si>
  <si>
    <t>Zajištění DIO komunikace II. a III. třídy - jednoduché el. vedeníí a dopr.značení</t>
  </si>
  <si>
    <t>CS ÚRS 2019 00</t>
  </si>
  <si>
    <t>{b7dcab45-a6dc-4a26-b140-c5f82b200f92}</t>
  </si>
  <si>
    <t>Opravy vnitřního oplocení obj.č. 068</t>
  </si>
  <si>
    <t>HSV - Práce a dodávky HSV</t>
  </si>
  <si>
    <t>PSV - Práce a dodávky PSV</t>
  </si>
  <si>
    <t>M - Práce a dodávky M</t>
  </si>
  <si>
    <t>Práce a dodávky HSV</t>
  </si>
  <si>
    <t>Svislé a kompletní konstrukce</t>
  </si>
  <si>
    <t>342272225</t>
  </si>
  <si>
    <t>Příčky z pórobetonových tvárnic hladkých na tenké maltové lože objemová hmotnost do 500 kg/m3, tloušťka příčky 100 mm</t>
  </si>
  <si>
    <t>1471171096</t>
  </si>
  <si>
    <t>Úpravy povrchů, podlahy a osazování výplní</t>
  </si>
  <si>
    <t>642944121</t>
  </si>
  <si>
    <t>Osazení ocelových dveřních zárubní lisovaných nebo z úhelníků dodatečně  s vybetonováním prahu, plochy do 2,5 m2</t>
  </si>
  <si>
    <t>103641134</t>
  </si>
  <si>
    <t>55331102</t>
  </si>
  <si>
    <t>zárubeň ocelová pro běžné zdění hranatý profil 95 700 levá,pravá</t>
  </si>
  <si>
    <t>1112517690</t>
  </si>
  <si>
    <t>767136132</t>
  </si>
  <si>
    <t>Montáž stěn a příček z plechu  příček doplňujících částí plechových dílců s jednokřídlovými dveřmi</t>
  </si>
  <si>
    <t>343189148</t>
  </si>
  <si>
    <t>Ostatní konstrukce a práce, bourání</t>
  </si>
  <si>
    <t>968062245</t>
  </si>
  <si>
    <t>Vybourání dřevěných rámů oken s křídly, dveřních zárubní, vrat, stěn, ostění nebo obkladů  rámů oken s křídly jednoduchých, plochy do 2 m2</t>
  </si>
  <si>
    <t>-563977032</t>
  </si>
  <si>
    <t>985312132</t>
  </si>
  <si>
    <t>Stěrka k vyrovnání ploch reprofilovaného betonu rubu kleneb a podlah, tloušťky přes 2 do 3 mm</t>
  </si>
  <si>
    <t>-45804225</t>
  </si>
  <si>
    <t>Práce a dodávky PSV</t>
  </si>
  <si>
    <t>722176114</t>
  </si>
  <si>
    <t>Montáž potrubí z plastových trub  svařovaných polyfuzně D přes 25 do 32 mm</t>
  </si>
  <si>
    <t>1857740203</t>
  </si>
  <si>
    <t>28615100</t>
  </si>
  <si>
    <t>trubka tlaková PPR řada PN 10 20x2,2x4000mm</t>
  </si>
  <si>
    <t>-15158011</t>
  </si>
  <si>
    <t>741</t>
  </si>
  <si>
    <t>Elektroinstalace - silnoproud</t>
  </si>
  <si>
    <t>741320105</t>
  </si>
  <si>
    <t>Montáž jističů se zapojením vodičů jednopólových nn do 25 A ve skříni</t>
  </si>
  <si>
    <t>1893883550</t>
  </si>
  <si>
    <t>35822111</t>
  </si>
  <si>
    <t>jistič 1pólový-charakteristika B 16A</t>
  </si>
  <si>
    <t>-1419347026</t>
  </si>
  <si>
    <t>762</t>
  </si>
  <si>
    <t>Konstrukce tesařské</t>
  </si>
  <si>
    <t>762621120</t>
  </si>
  <si>
    <t>Osazení dveří tesařských  jednokřídlových</t>
  </si>
  <si>
    <t>-821445442</t>
  </si>
  <si>
    <t>60511046</t>
  </si>
  <si>
    <t>řezivo jehličnaté boční omítané š do 200mm tl do 100mm dl 3,5m</t>
  </si>
  <si>
    <t>-188589447</t>
  </si>
  <si>
    <t>767</t>
  </si>
  <si>
    <t>Konstrukce zámečnické</t>
  </si>
  <si>
    <t>767210114</t>
  </si>
  <si>
    <t>Montáž schodnic ocelových  rovných na ocelovou konstrukci svařováním</t>
  </si>
  <si>
    <t>763927233</t>
  </si>
  <si>
    <t>13611306</t>
  </si>
  <si>
    <t>plech ocelový černý žebrovaný S235 JR slza tl 5mm tabule</t>
  </si>
  <si>
    <t>-47814468</t>
  </si>
  <si>
    <t>783</t>
  </si>
  <si>
    <t>Dokončovací práce - nátěry</t>
  </si>
  <si>
    <t>783927161</t>
  </si>
  <si>
    <t>Krycí (uzavírací) nátěr betonových podlah dvojnásobný akrylátový</t>
  </si>
  <si>
    <t>-1609403603</t>
  </si>
  <si>
    <t>783943151</t>
  </si>
  <si>
    <t>Penetrační nátěr betonových podlah hladkých (z pohledového nebo gletovaného betonu, stěrky apod.) polyuretanový</t>
  </si>
  <si>
    <t>-1896305184</t>
  </si>
  <si>
    <t>784</t>
  </si>
  <si>
    <t>Dokončovací práce - malby a tapety</t>
  </si>
  <si>
    <t>784121001</t>
  </si>
  <si>
    <t>Oškrabání malby v místnostech výšky do 3,80 m</t>
  </si>
  <si>
    <t>-80616315</t>
  </si>
  <si>
    <t>16+44</t>
  </si>
  <si>
    <t>784211001</t>
  </si>
  <si>
    <t>Malby z malířských směsí otěruvzdorných za mokra jednonásobné, bílé za mokra otěruvzdorné výborně v místnostech výšky do 3,80 m</t>
  </si>
  <si>
    <t>543185472</t>
  </si>
  <si>
    <t>Práce a dodávky M</t>
  </si>
  <si>
    <t>21-M</t>
  </si>
  <si>
    <t>Elektromontáže</t>
  </si>
  <si>
    <t>210812011</t>
  </si>
  <si>
    <t>Montáž izolovaných kabelů měděných do 1 kV bez ukončení plných a kulatých (CYKY, CHKE-R,...) uložených volně nebo v liště počtu a průřezu žil 3x1,5 až 6 mm2</t>
  </si>
  <si>
    <t>115290992</t>
  </si>
  <si>
    <t>34111030</t>
  </si>
  <si>
    <t>kabel silový s Cu jádrem 1 kV 3x1,5mm2</t>
  </si>
  <si>
    <t>128</t>
  </si>
  <si>
    <t>811900126</t>
  </si>
  <si>
    <t>SADY PIONÝRŮ</t>
  </si>
  <si>
    <t>Poznámka k položce:_x000D_
Strop - 24m2_x000D_
Stěny - 56 m2</t>
  </si>
  <si>
    <t>Poznámka k položce:_x000D_
Strop - 14 m2_x000D_
Stěny - 38 m2</t>
  </si>
  <si>
    <t>611315403</t>
  </si>
  <si>
    <t>Oprava vápenné omítky vnitřních ploch hrubé, tloušťky do 20 mm stropů, v rozsahu opravované plochy přes 30 do 50%</t>
  </si>
  <si>
    <t>632452431</t>
  </si>
  <si>
    <t>Doplnění cementového potěru na mazaninách a betonových podkladech  (s dodáním hmot), hlazeného dřevěným nebo ocelovým hladítkem, plochy jednotlivě přes 1 m2 do 4 m2 a tl. přes 20 do 30 mm</t>
  </si>
  <si>
    <t>338171121</t>
  </si>
  <si>
    <t>Osazování sloupků a vzpěr plotových ocelových v do 2,60 m se zalitím MC</t>
  </si>
  <si>
    <t>KS</t>
  </si>
  <si>
    <t>55342166</t>
  </si>
  <si>
    <t>plotový sloupek pro svařované panely profilovaný oválný 70x100mm dl 2,0-2,5m povrchová úprava Pz a komaxit</t>
  </si>
  <si>
    <t>31327515</t>
  </si>
  <si>
    <t>pletivo drátěné plastifikované se čtvercovými oky 55/2,5mm v 2000mm</t>
  </si>
  <si>
    <t>348171130</t>
  </si>
  <si>
    <t>Montáž oplocení z dílců kovových rámových, na ocelové sloupky, výšky přes 1,5 do 2,0 m</t>
  </si>
  <si>
    <t>348101210</t>
  </si>
  <si>
    <t>Osazení vrat a vrátek k oplocení na ocelové sloupky do 2 m2</t>
  </si>
  <si>
    <t>KUS</t>
  </si>
  <si>
    <t>55342321</t>
  </si>
  <si>
    <t>branka vchodová kovová 1900x940 mm</t>
  </si>
  <si>
    <t xml:space="preserve">Demontáže Hodinová zúčtovací sazba montér potrubí -  Demontáže </t>
  </si>
  <si>
    <t>PROTLAK</t>
  </si>
  <si>
    <t>SO 02.01</t>
  </si>
  <si>
    <t>SO 02.02</t>
  </si>
  <si>
    <t>SO 02.03</t>
  </si>
  <si>
    <t>SO 02.04</t>
  </si>
  <si>
    <t>SO 02.05</t>
  </si>
  <si>
    <t>SO 02.06</t>
  </si>
  <si>
    <t>SO 02.07</t>
  </si>
  <si>
    <t>SO 02.08</t>
  </si>
  <si>
    <t>SO 02.09</t>
  </si>
  <si>
    <t>SO 02.10</t>
  </si>
  <si>
    <t>SO 02.11</t>
  </si>
  <si>
    <t>SO 01</t>
  </si>
  <si>
    <t>SO 01.1</t>
  </si>
  <si>
    <t>LOVOSICE</t>
  </si>
  <si>
    <t xml:space="preserve">          LOVOSICE</t>
  </si>
  <si>
    <t>01-02-2019</t>
  </si>
  <si>
    <t xml:space="preserve">DPS - K - 16A </t>
  </si>
  <si>
    <t xml:space="preserve">SO 01  -  VENKOVNÍ ROZVODY </t>
  </si>
  <si>
    <t>SO 01.1  -  PROTLAK</t>
  </si>
  <si>
    <t xml:space="preserve">SO 03  -  DPS  K - 16A </t>
  </si>
  <si>
    <t>Zakládání</t>
  </si>
  <si>
    <t>272313611</t>
  </si>
  <si>
    <t>Základy z betonu prostého klenby z betonu kamenem neprokládaného tř. C 16/20</t>
  </si>
  <si>
    <t>311272121</t>
  </si>
  <si>
    <t>Zdivo z pórobetonových tvárnic na tenké maltové lože, tl. zdiva 250 mm pevnost tvárnic do P2, objemová hmotnost do 450 kg/m3 na pero a drážku</t>
  </si>
  <si>
    <t>Vodorovné konstrukce</t>
  </si>
  <si>
    <t>411168344</t>
  </si>
  <si>
    <t>Stropy keramické z cihelných vložek MIAKO a keramobetonových nosníků bez nadbetonávky včetně zmonolitnění konstrukce mezi stropní keramické vložky z betonu C 20/25 při osové vzdálenosti nosníků 50 cm, z vložek výšky 25 cm (MIAKO 25/50 bez nadbetonávky), tloušťky stropní konstrukce 25 cm, z nosníků délky přes 4 do 5 m</t>
  </si>
  <si>
    <t>417388114</t>
  </si>
  <si>
    <t>Ztužující věnce pro keramické stropní konstrukce pro nosné vnější zdivo z děrovaných cihel z betonu železového včetně výztuže, věncovky a izolantu šířka vnější zdi 36,5 cm, stropní konstrukce tl. 25 cm</t>
  </si>
  <si>
    <t>0,975/0,25/0,3</t>
  </si>
  <si>
    <t>612311141</t>
  </si>
  <si>
    <t>Omítka vápenná vnitřních ploch  nanášená ručně dvouvrstvá štuková, tloušťky jádrové omítky do 10 mm a tloušťky štuku do 3 mm svislých konstrukcí stěn</t>
  </si>
  <si>
    <t>622311141</t>
  </si>
  <si>
    <t>Omítka vápenná vnějších ploch nanášená ručně dvouvrstvá, tloušťky jádrové omítky do 15 mm a tloušťky štuku do 3 mm štuková stěn</t>
  </si>
  <si>
    <t>631311134</t>
  </si>
  <si>
    <t>Mazanina z betonu  prostého bez zvýšených nároků na prostředí tl. přes 120 do 240 mm tř. C 16/20</t>
  </si>
  <si>
    <t>16,64*0,12</t>
  </si>
  <si>
    <t>632451425</t>
  </si>
  <si>
    <t>Potěr pískocementový běžný  tl. přes 10 do 20 mm tř. C 20</t>
  </si>
  <si>
    <t>0,25/0,016</t>
  </si>
  <si>
    <t>632451455</t>
  </si>
  <si>
    <t>Potěr pískocementový běžný  tl. přes 40 do 50 mm tř. C 20</t>
  </si>
  <si>
    <t>642942611</t>
  </si>
  <si>
    <t>Osazování zárubní nebo rámů kovových dveřních  lisovaných nebo z úhelníků bez dveřních křídel na montážní pěnu, plochy otvoru do 2,5 m2</t>
  </si>
  <si>
    <t>61182252</t>
  </si>
  <si>
    <t>zárubeň rámová pro dveře 1křídlé 900x1970mm</t>
  </si>
  <si>
    <t>Izolace proti vodě, vlhkosti a plynům</t>
  </si>
  <si>
    <t>711141559</t>
  </si>
  <si>
    <t>Provedení izolace proti zemní vlhkosti pásy přitavením  NAIP na ploše vodorovné V</t>
  </si>
  <si>
    <t>pás asfaltový natavitelný oxidovaný tl. 3,5mm typu V60 S35 s vložkou ze skleněné rohože, s jemnozrnným minerálním posypem</t>
  </si>
  <si>
    <t>16,64*1,15 'Přepočtené koeficientem množství</t>
  </si>
  <si>
    <t>764</t>
  </si>
  <si>
    <t>Konstrukce klempířské</t>
  </si>
  <si>
    <t>764111411</t>
  </si>
  <si>
    <t>Krytina ze svitků nebo tabulí z pozinkovaného plechu s úpravou u okapů, prostupů a výčnělků střechy rovné drážkováním ze svitků rš 670 mm, sklon střechy do 30°</t>
  </si>
  <si>
    <t>764212430</t>
  </si>
  <si>
    <t>Oplechování střešních prvků z pozinkovaného plechu okapu okapovým plechem střechy rovné rš 120 mm</t>
  </si>
  <si>
    <t>Poznámka k položce:_x000D_
Okap</t>
  </si>
  <si>
    <t>766</t>
  </si>
  <si>
    <t>Konstrukce truhlářské</t>
  </si>
  <si>
    <t>766660002</t>
  </si>
  <si>
    <t>Montáž dveřních křídel dřevěných nebo plastových otevíravých do ocelové zárubně povrchově upravených jednokřídlových, šířky přes 800 mm</t>
  </si>
  <si>
    <t>61174183</t>
  </si>
  <si>
    <t>dveře dřevěné vchodové plné palubkové smrkové 1křídlé 900x1970mm</t>
  </si>
  <si>
    <t>783901451</t>
  </si>
  <si>
    <t>Příprava podkladu betonových podlah před provedením nátěru zametením</t>
  </si>
  <si>
    <t>4+1</t>
  </si>
  <si>
    <t>42+30+15</t>
  </si>
  <si>
    <t>63154863</t>
  </si>
  <si>
    <t>pouzdro izolační potrubní ohebné s jednostrannou Al fólií max. 400/100 °C 42/40 mm</t>
  </si>
  <si>
    <t>63154532</t>
  </si>
  <si>
    <t>pouzdro izolační potrubní s jednostrannou Al fólií max. 250/100 °C 35/30 mm</t>
  </si>
  <si>
    <t>713463316</t>
  </si>
  <si>
    <t>Montáž izolace tepelné ohybů potrubními pouzdry s Al fólií s přesahem Al páskou 1x D do 100 mm</t>
  </si>
  <si>
    <t>63154041</t>
  </si>
  <si>
    <t>pouzdro izolační potrubní s jednostrannou Al fólií max. 250/100 °C 76/70 mm</t>
  </si>
  <si>
    <t>722140105.GBT</t>
  </si>
  <si>
    <t>Potrubí vodovodní ocelové z ušlechtilé oceli spojované lisováním DN 32 Geberit Mapress</t>
  </si>
  <si>
    <t>722140106</t>
  </si>
  <si>
    <t>Potrubí z ocelových trubek z ušlechtilé oceli spojované lisováním DN 40</t>
  </si>
  <si>
    <t>722140107</t>
  </si>
  <si>
    <t>Potrubí z ocelových trubek z ušlechtilé oceli spojované lisováním DN 50</t>
  </si>
  <si>
    <t>722140108</t>
  </si>
  <si>
    <t>Potrubí z ocelových trubek z ušlechtilé oceli spojované lisováním DN 65</t>
  </si>
  <si>
    <t>733121124</t>
  </si>
  <si>
    <t>Potrubí ocelové hladké bezešvé běžné nízkotlaké D 76x3,6</t>
  </si>
  <si>
    <t>14011052</t>
  </si>
  <si>
    <t>trubka ocelová bezešvá hladká jakost 11 353 76x3,6mm</t>
  </si>
  <si>
    <t>HZS3111.1</t>
  </si>
  <si>
    <t>Poznámka k položce:_x000D_
Poznámka k položce:, Poznámka k položce:, Práce podle výkazu výměr SO 02.1 položka   B.2 bod 1-5,_x000D_
 1. Tlakově nezávislá balená předávací stanice horká voda- voda s ohřevem TUV......kpl 1,_x000D_
 2. Připojení předávací stanice k zásobníku TUV a expanzní nádrži....kpl 1, _x000D_
3. Mezikus pro měřič tepla DN 25,PN 25,L=190 mm........ks 1,_x000D_
4. Odvzdušňovací nádoba horkovodu s potrubím a kohoutem DN 15,PN 25....ks  2,_x000D_
 5. Odkalovací a vypouštěcí kohout horkovodu DN15,PN 25 s návarkem......ks 2</t>
  </si>
  <si>
    <t>Poznámka k položce:_x000D_
Poznámka k položce:, Poznámka k položce:, Práce podle výkazu výměr SO 02.1 - položka B.1 -  10 hod</t>
  </si>
  <si>
    <t>99111</t>
  </si>
  <si>
    <t>Poznámka k položce:_x000D_
Poznámka k položce:, Poznámka k položce:, Topná zkouška 72 hod,</t>
  </si>
  <si>
    <t>M      - Práce a dodávky M</t>
  </si>
  <si>
    <t>6+1</t>
  </si>
  <si>
    <t>15+54+24</t>
  </si>
  <si>
    <t>63154894</t>
  </si>
  <si>
    <t>pouzdro izolační potrubní ohebné s jednostrannou Al fólií max. 400/100 °C 54/50 mm</t>
  </si>
  <si>
    <t>Poznámka k položce:_x000D_
Poznámka k položce:, Poznámka k položce:, Práce podle výkazu výměr SO 02.2 položka   B.2 bod 1-5,_x000D_
 1. Tlakově nezávislá balená předávací stanice horká voda- voda s ohřevem TUV......kpl 1,_x000D_
 2. Připojení předávací stanice k zásobníku TUV a expanzní nádrži....kpl 1, _x000D_
3. Mezikus pro měřič tepla DN 25,PN 25,L=190 mm........ks 1,_x000D_
4. Odvzdušňovací nádoba horkovodu s potrubím a kohoutem DN 15,PN 25....ks  2,_x000D_
 5. Odkalovací a vypouštěcí kohout horkovodu DN15,PN 25 s návarkem......ks 2</t>
  </si>
  <si>
    <t>Poznámka k položce:_x000D_
Poznámka k položce:, Poznámka k položce:, Práce podle výkazu výměr SO 02.2 - položka B.1 -  10 hod</t>
  </si>
  <si>
    <t>Poznámka k položce:_x000D_
Poznámka k položce:, Poznámka k položce:, Práce podle výkazu výměr SO 02.3 položka   B.2 bod 1-5,_x000D_
 1. Tlakově nezávislá balená předávací stanice horká voda- voda s ohřevem TUV......kpl 1,_x000D_
 2. Připojení předávací stanice k zásobníku TUV a expanzní nádrži....kpl 1, _x000D_
3. Mezikus pro měřič tepla DN 25,PN 25,L=190 mm........ks 1,_x000D_
4. Odvzdušňovací nádoba horkovodu s potrubím a kohoutem DN 15,PN 25....ks  2,_x000D_
 5. Odkalovací a vypouštěcí kohout horkovodu DN15,PN 25 s návarkem......ks 2</t>
  </si>
  <si>
    <t>Poznámka k položce:_x000D_
Poznámka k položce:, Poznámka k položce:, Práce podle výkazu výměr SO 02.3 - položka B.1 -  10 hod</t>
  </si>
  <si>
    <t>36+1</t>
  </si>
  <si>
    <t>10+17+14</t>
  </si>
  <si>
    <t>733121118</t>
  </si>
  <si>
    <t>Potrubí z trubek ocelových hladkých bezešvých tvářených za tepla nízkotlakých Ø 57/3,2</t>
  </si>
  <si>
    <t>14011032</t>
  </si>
  <si>
    <t>trubka ocelová bezešvá hladká jakost 11 353 57x3,2mm</t>
  </si>
  <si>
    <t>Poznámka k položce:_x000D_
Poznámka k položce:, Poznámka k položce:, Práce podle výkazu výměr SO 02.4 položka   B.2 bod 1-5,_x000D_
 1. Tlakově nezávislá balená předávací stanice horká voda- voda s ohřevem TUV......kpl 1,_x000D_
 2. Připojení předávací stanice k zásobníku TUV a expanzní nádrži....kpl 1, _x000D_
3. Mezikus pro měřič tepla DN 25,PN 25,L=190 mm........ks 1,_x000D_
4. Odvzdušňovací nádoba horkovodu s potrubím a kohoutem DN 15,PN 25....ks  2,_x000D_
 5. Odkalovací a vypouštěcí kohout horkovodu DN15,PN 25 s návarkem......ks 2</t>
  </si>
  <si>
    <t>Poznámka k položce:_x000D_
Poznámka k položce:, Poznámka k položce:, Práce podle výkazu výměr SO 02.4 - položka B.1 -  10 hod</t>
  </si>
  <si>
    <t>30+1</t>
  </si>
  <si>
    <t>15+54+30</t>
  </si>
  <si>
    <t>Poznámka k položce:_x000D_
Poznámka k položce:, Poznámka k položce:, Práce podle výkazu výměr SO 02.5 položka   B.2 bod 1-5,_x000D_
 1. Tlakově nezávislá balená předávací stanice horká voda- voda s ohřevem TUV......kpl 1,_x000D_
 2. Připojení předávací stanice k zásobníku TUV a expanzní nádrži....kpl 1, _x000D_
3. Mezikus pro měřič tepla DN 25,PN 25,L=190 mm........ks 1,_x000D_
4. Odvzdušňovací nádoba horkovodu s potrubím a kohoutem DN 15,PN 25....ks  2,_x000D_
 5. Odkalovací a vypouštěcí kohout horkovodu DN15,PN 25 s návarkem......ks 2</t>
  </si>
  <si>
    <t>Poznámka k položce:_x000D_
Poznámka k položce:, Poznámka k položce:, Práce podle výkazu výměr SO 02.5 - položka B.1 -  10 hod</t>
  </si>
  <si>
    <t>27+36+15</t>
  </si>
  <si>
    <t>63154032</t>
  </si>
  <si>
    <t>pouzdro izolační potrubní s jednostrannou Al fólií max. 250/100 °C 76/60 mm</t>
  </si>
  <si>
    <t>Poznámka k položce:_x000D_
Poznámka k položce:, Poznámka k položce:, Práce podle výkazu výměr SO 02.6 položka   B.2 bod 1-5,_x000D_
 1. Tlakově nezávislá balená předávací stanice horká voda- voda s ohřevem TUV......kpl 1,_x000D_
 2. Připojení předávací stanice k zásobníku TUV a expanzní nádrži....kpl 1, _x000D_
3. Mezikus pro měřič tepla DN 25,PN 25,L=260 mm........ks 1,_x000D_
4. Odvzdušňovací nádoba horkovodu s potrubím a kohoutem DN 15,PN 25....ks  2,_x000D_
 5. Odkalovací a vypouštěcí kohout horkovodu DN15,PN 25 s návarkem......ks 2</t>
  </si>
  <si>
    <t>Poznámka k položce:_x000D_
Poznámka k položce:, Poznámka k položce:, Práce podle výkazu výměr SO 02.6 - položka B.1 -  10 hod</t>
  </si>
  <si>
    <t>Poznámka k položce:_x000D_
Poznámka k položce:, Poznámka k položce:, Práce podle výkazu výměr SO 02.7 položka   B.2 bod 1-5,_x000D_
 1. Tlakově nezávislá balená předávací stanice horká voda- voda s ohřevem TUV......kpl 1,_x000D_
 2. Připojení předávací stanice k zásobníku TUV a expanzní nádrži....kpl 1, _x000D_
3. Mezikus pro měřič tepla DN 25,PN 25,L=260 mm........ks 1,_x000D_
4. Odvzdušňovací nádoba horkovodu s potrubím a kohoutem DN 15,PN 25....ks  2,_x000D_
 5. Odkalovací a vypouštěcí kohout horkovodu DN15,PN 25 s návarkem......ks 2</t>
  </si>
  <si>
    <t>Poznámka k položce:_x000D_
Poznámka k položce:, Poznámka k položce:, Práce podle výkazu výměr SO 02.7 - položka B.1 -  10 hod</t>
  </si>
  <si>
    <t>Poznámka k položce:_x000D_
Poznámka k položce:, Poznámka k položce:, Práce podle výkazu výměr SO 02.8 položka   B.2 bod 1-5,_x000D_
 1. Tlakově nezávislá balená předávací stanice horká voda- voda s ohřevem TUV......kpl 1,_x000D_
 2. Připojení předávací stanice k zásobníku TUV a expanzní nádrži....kpl 1, _x000D_
3. Mezikus pro měřič tepla DN 25,PN 25,L=190 mm........ks 1,_x000D_
4. Odvzdušňovací nádoba horkovodu s potrubím a kohoutem DN 15,PN 25....ks  2,_x000D_
 5. Odkalovací a vypouštěcí kohout horkovodu DN15,PN 25 s návarkem......ks 2</t>
  </si>
  <si>
    <t>Poznámka k položce:_x000D_
Poznámka k položce:, Poznámka k položce:, Práce podle výkazu výměr SO 02.8 - položka B.1 -  10 hod</t>
  </si>
  <si>
    <t>Poznámka k položce:_x000D_
Poznámka k položce:, Poznámka k položce:, Práce podle výkazu výměr SO 02.9 položka   B.2 bod 1-5,_x000D_
 1. Tlakově nezávislá balená předávací stanice horká voda- voda s ohřevem TUV......kpl 1,_x000D_
 2. Připojení předávací stanice k zásobníku TUV a expanzní nádrži....kpl 1, _x000D_
3. Mezikus pro měřič tepla DN 25,PN 25,L=190 mm........ks 1,_x000D_
4. Odvzdušňovací nádoba horkovodu s potrubím a kohoutem DN 15,PN 25....ks  2,_x000D_
 5. Odkalovací a vypouštěcí kohout horkovodu DN15,PN 25 s návarkem......ks 2</t>
  </si>
  <si>
    <t>Poznámka k položce:_x000D_
Poznámka k položce:, Poznámka k položce:, Práce podle výkazu výměr SO 02.9 - položka B.1 -  10 hod</t>
  </si>
  <si>
    <t>80+54+18</t>
  </si>
  <si>
    <t>Poznámka k položce:_x000D_
Poznámka k položce:, Poznámka k položce:, Práce podle výkazu výměr SO 02.10 položka   B.2 bod 1-5,_x000D_
 1. Tlakově nezávislá balená předávací stanice horká voda- voda s ohřevem TUV......kpl 1,_x000D_
 2. Připojení předávací stanice k zásobníku TUV a expanzní nádrži....kpl 1, _x000D_
3. Mezikus pro měřič tepla DN 25,PN 25,L=190 mm........ks 1,_x000D_
4. Odvzdušňovací nádoba horkovodu s potrubím a kohoutem DN 15,PN 25....ks  2,_x000D_
 5. Odkalovací a vypouštěcí kohout horkovodu DN15,PN 25 s návarkem......ks 2</t>
  </si>
  <si>
    <t>Poznámka k položce:_x000D_
Poznámka k položce:, Poznámka k položce:, Práce podle výkazu výměr SO 02.10 - položka B.1 -  10 hod</t>
  </si>
  <si>
    <t xml:space="preserve">Poznámka k položce:_x000D_
_x000D_
</t>
  </si>
  <si>
    <t>12+12+6</t>
  </si>
  <si>
    <t>Poznámka k položce:_x000D_
Poznámka k položce:, Poznámka k položce:, Práce podle výkazu výměr SO 02.11 položka   B.2 bod 1-5,_x000D_
 1. Tlakově nezávislá balená předávací stanice horká voda- voda s ohřevem TUV......kpl 1,_x000D_
 2. Připojení předávací stanice k zásobníku TUV a expanzní nádrži....kpl 1, _x000D_
3. Mezikus pro měřič tepla DN 25,PN 25,L=190 mm........ks 1,_x000D_
4. Odvzdušňovací nádoba horkovodu s potrubím a kohoutem DN 15,PN 25....ks  2,_x000D_
 5. Odkalovací a vypouštěcí kohout horkovodu DN15,PN 25 s návarkem......ks 2</t>
  </si>
  <si>
    <t>Poznámka k položce:_x000D_
Poznámka k položce:, Poznámka k položce:, Práce podle výkazu výměr SO 02.11 - položka B.1 -  10 hod</t>
  </si>
  <si>
    <t>DPS</t>
  </si>
  <si>
    <t>SO 02.1  -   DPS č.p. 852/9-11</t>
  </si>
  <si>
    <t xml:space="preserve">SO 02.2  -   DPS  č.p. 854/13-15 </t>
  </si>
  <si>
    <t xml:space="preserve">SO 02.3  -   DPS  č.p. 851/7-5       </t>
  </si>
  <si>
    <t>SO 02.4  -   DPS  č.p. 850</t>
  </si>
  <si>
    <t xml:space="preserve">SO 02.5  -   DPS  č.p. 867/31-29       </t>
  </si>
  <si>
    <t xml:space="preserve">SO 02.6  -   DPS  č.p. 893/35  </t>
  </si>
  <si>
    <t xml:space="preserve">SO 02.7  -   DPS  č.p. 894/37       </t>
  </si>
  <si>
    <t xml:space="preserve">SO 02.8  -   DPS č.p. 865      </t>
  </si>
  <si>
    <t xml:space="preserve">SO 02.9  -   DPS č.p. 896    </t>
  </si>
  <si>
    <t xml:space="preserve">SO 02.10  -   DPS č.p. 897      </t>
  </si>
  <si>
    <t xml:space="preserve">SO 02.11  -   DPS č.p. 912 MŠ    </t>
  </si>
  <si>
    <t>.</t>
  </si>
  <si>
    <t>potrubí předizolované kompaktní systém, délka 12 m, DN 65/160 tl. izol. 39 mm</t>
  </si>
  <si>
    <t>potrubí předizolované kompaktní systém, délka 12 m, DN 80/180 tl. izol. 42 mm</t>
  </si>
  <si>
    <t>potrubí předizolované kompaktní systém, délka 12 m, DN 100/225 tl. izol. 55 mm</t>
  </si>
  <si>
    <t>potrubí předizolované kompaktní systém, délka 12 m, DN 125/250 tl. izol. 54 mm</t>
  </si>
  <si>
    <t>Montáž potrubí předizolovaného polybutenového DN 40+25  vnějšího průměru D 160 mm</t>
  </si>
  <si>
    <t>Poznámka k položce:_x000D_
 DN 40+25/160 neuznatelný náklad</t>
  </si>
  <si>
    <t>potrubí předizolované kompaktní systém, DN 40+25/160 tl. izol. 47 mm</t>
  </si>
  <si>
    <t>35N</t>
  </si>
  <si>
    <t>36N</t>
  </si>
  <si>
    <t>Neu</t>
  </si>
  <si>
    <t>neuznatelné</t>
  </si>
  <si>
    <t>uznatelné</t>
  </si>
  <si>
    <t>VENKOVNÍ ROZVODY neuznatelné</t>
  </si>
  <si>
    <t>VENKOVNÍ ROZVODY uznatelné</t>
  </si>
  <si>
    <t>neuznatelné náklady</t>
  </si>
  <si>
    <t>uznatelné náklady</t>
  </si>
  <si>
    <t>74 - VRN</t>
  </si>
  <si>
    <t>Lovosice</t>
  </si>
  <si>
    <t>Zhotovitel:</t>
  </si>
  <si>
    <t>Projektant</t>
  </si>
  <si>
    <t>Zpracovatel</t>
  </si>
  <si>
    <t>Datum a podpis:</t>
  </si>
  <si>
    <t>Razítko</t>
  </si>
  <si>
    <t>Objednavatel</t>
  </si>
  <si>
    <t>Zhotovitel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</si>
  <si>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</si>
  <si>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</si>
  <si>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</si>
  <si>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</si>
  <si>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</si>
  <si>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</si>
  <si>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Lovosice, Sady Pionýrů</t>
  </si>
  <si>
    <t>VRN1</t>
  </si>
  <si>
    <t>Průzkumné, geodetické a projektové práce</t>
  </si>
  <si>
    <t>011002000</t>
  </si>
  <si>
    <t>Průzkumné práce</t>
  </si>
  <si>
    <t>CS ÚRS 2020 02</t>
  </si>
  <si>
    <t>012002000</t>
  </si>
  <si>
    <t>Geodetické práce</t>
  </si>
  <si>
    <t>013244000</t>
  </si>
  <si>
    <t>Dokumentace pro provádění stavby</t>
  </si>
  <si>
    <t>65</t>
  </si>
  <si>
    <t>013254000</t>
  </si>
  <si>
    <t>Dokumentace skutečného provedení stavby</t>
  </si>
  <si>
    <t>Příprava staveniště</t>
  </si>
  <si>
    <t>020001000</t>
  </si>
  <si>
    <t>Zařízení staveniště</t>
  </si>
  <si>
    <t>030001000</t>
  </si>
  <si>
    <t>81</t>
  </si>
  <si>
    <t>032503000</t>
  </si>
  <si>
    <t>Skládky na staveništi</t>
  </si>
  <si>
    <t>84</t>
  </si>
  <si>
    <t>032903000</t>
  </si>
  <si>
    <t>Náklady na provoz a údržbu vybavení staveniště</t>
  </si>
  <si>
    <t>85</t>
  </si>
  <si>
    <t>033103000</t>
  </si>
  <si>
    <t>Připojení energií</t>
  </si>
  <si>
    <t>87</t>
  </si>
  <si>
    <t>88</t>
  </si>
  <si>
    <t>034203000</t>
  </si>
  <si>
    <t>Opatření na ochranu pozemků sousedních se staveništěm</t>
  </si>
  <si>
    <t>91</t>
  </si>
  <si>
    <t>034503000</t>
  </si>
  <si>
    <t>Informační tabule na staveništi</t>
  </si>
  <si>
    <t>93</t>
  </si>
  <si>
    <t>035103001</t>
  </si>
  <si>
    <t>Pronájem ploch</t>
  </si>
  <si>
    <t>039002000</t>
  </si>
  <si>
    <t>Zrušení zařízení staveniště</t>
  </si>
  <si>
    <t>044002000</t>
  </si>
  <si>
    <t>Revize</t>
  </si>
  <si>
    <t>…</t>
  </si>
  <si>
    <t>25</t>
  </si>
  <si>
    <t>045002000</t>
  </si>
  <si>
    <t>Kompletační a koordinační činnost</t>
  </si>
  <si>
    <t>VRN6</t>
  </si>
  <si>
    <t>065002000</t>
  </si>
  <si>
    <t>Mimostaveništní doprava materiálů</t>
  </si>
  <si>
    <t>VRN7</t>
  </si>
  <si>
    <t>Provozní vlivy</t>
  </si>
  <si>
    <t>41</t>
  </si>
  <si>
    <t>071002000</t>
  </si>
  <si>
    <t>Provoz investora, třetích osob</t>
  </si>
  <si>
    <t>45</t>
  </si>
  <si>
    <t>075002000</t>
  </si>
  <si>
    <t>Ochranná pásma</t>
  </si>
  <si>
    <t>VRN9</t>
  </si>
  <si>
    <t>Ostatní náklady</t>
  </si>
  <si>
    <t>51</t>
  </si>
  <si>
    <t>091002000</t>
  </si>
  <si>
    <t>Ostatní náklady související se stavbou - nutné náklady pro realizaci díla nezahrnuté v rozpočtu</t>
  </si>
  <si>
    <t>119</t>
  </si>
  <si>
    <t>092103001</t>
  </si>
  <si>
    <t>Náklady na zkušební provoz</t>
  </si>
  <si>
    <t>Demontáž potrubí ocelového hladkého do D 133</t>
  </si>
  <si>
    <t>Zazdívka otvorů ve zdivu nadzákladovém plochy do 1 m2 cihlami děrovanými do P10 tl 175 mm</t>
  </si>
  <si>
    <t>příprava pro elektroměr, revize</t>
  </si>
  <si>
    <t>Konstrukce klempířské - zastřešení</t>
  </si>
  <si>
    <t>764501103</t>
  </si>
  <si>
    <t>Montáž žlabu podokapního půlkruhového žlabu</t>
  </si>
  <si>
    <t>55344188</t>
  </si>
  <si>
    <t>žlab půlkruhový podokapní Pz 333mm</t>
  </si>
  <si>
    <t>764508131</t>
  </si>
  <si>
    <t>Montáž svodu kruhového, průměru svodu</t>
  </si>
  <si>
    <t>55344204</t>
  </si>
  <si>
    <t>svod kruhový Pz 100mm</t>
  </si>
  <si>
    <t>764204 R02</t>
  </si>
  <si>
    <t>Montáž oplechování stř.pláště a atik bez rohů rš přes 800 mm</t>
  </si>
  <si>
    <t>13814183</t>
  </si>
  <si>
    <t>plech hladký Pz jakost DX51+Z275 tl 0,55mm tabule</t>
  </si>
  <si>
    <t>47a</t>
  </si>
  <si>
    <t>Dispečink, oživení</t>
  </si>
  <si>
    <t>37a</t>
  </si>
  <si>
    <t>38a</t>
  </si>
  <si>
    <t>40a</t>
  </si>
  <si>
    <t>36a</t>
  </si>
  <si>
    <t>52a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</si>
</sst>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6" x14ac:knownFonts="1">
    <font>
      <sz val="8"/>
      <name val="Arial CE"/>
      <family val="2"/>
    </font>
    <font>
      <sz val="8"/>
      <color rgb="FF969696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8"/>
      <name val="Arial CE"/>
      <family val="2"/>
      <charset val="238"/>
    </font>
    <font>
      <sz val="12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rgb="FF003366"/>
      <name val="Arial CE"/>
      <family val="2"/>
      <charset val="238"/>
    </font>
    <font>
      <sz val="10"/>
      <name val="Arial CE"/>
      <family val="2"/>
    </font>
    <font>
      <sz val="12"/>
      <color rgb="FFFF0000"/>
      <name val="Arial CE"/>
      <family val="2"/>
    </font>
    <font>
      <b/>
      <sz val="12"/>
      <color rgb="FFFF0000"/>
      <name val="Arial CE"/>
      <charset val="238"/>
    </font>
    <font>
      <sz val="8"/>
      <color rgb="FF003366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10"/>
      <color rgb="FF003366"/>
      <name val="Arial CE"/>
      <family val="2"/>
    </font>
    <font>
      <sz val="8"/>
      <name val="Arial CE"/>
      <family val="2"/>
      <charset val="238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rgb="FF000000"/>
      </top>
      <bottom/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6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3" xfId="0" applyFont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6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6" fillId="0" borderId="13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4" fillId="0" borderId="13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/>
    <xf numFmtId="0" fontId="0" fillId="0" borderId="3" xfId="0" applyFont="1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5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right" vertical="center"/>
    </xf>
    <xf numFmtId="0" fontId="3" fillId="4" borderId="6" xfId="0" applyFont="1" applyFill="1" applyBorder="1" applyAlignment="1">
      <alignment horizontal="center" vertical="center"/>
    </xf>
    <xf numFmtId="4" fontId="3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6" fillId="0" borderId="11" xfId="0" applyNumberFormat="1" applyFont="1" applyBorder="1" applyAlignment="1"/>
    <xf numFmtId="166" fontId="26" fillId="0" borderId="12" xfId="0" applyNumberFormat="1" applyFont="1" applyBorder="1" applyAlignment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3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4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center" vertical="center"/>
      <protection locked="0"/>
    </xf>
    <xf numFmtId="49" fontId="0" fillId="0" borderId="21" xfId="0" applyNumberFormat="1" applyFont="1" applyBorder="1" applyAlignment="1" applyProtection="1">
      <alignment horizontal="left" vertical="center" wrapText="1"/>
      <protection locked="0"/>
    </xf>
    <xf numFmtId="0" fontId="0" fillId="0" borderId="21" xfId="0" applyFont="1" applyBorder="1" applyAlignment="1" applyProtection="1">
      <alignment horizontal="left" vertical="center" wrapText="1"/>
      <protection locked="0"/>
    </xf>
    <xf numFmtId="0" fontId="0" fillId="0" borderId="21" xfId="0" applyFont="1" applyBorder="1" applyAlignment="1" applyProtection="1">
      <alignment horizontal="center" vertical="center" wrapText="1"/>
      <protection locked="0"/>
    </xf>
    <xf numFmtId="167" fontId="0" fillId="0" borderId="21" xfId="0" applyNumberFormat="1" applyFont="1" applyBorder="1" applyAlignment="1" applyProtection="1">
      <alignment vertical="center"/>
      <protection locked="0"/>
    </xf>
    <xf numFmtId="4" fontId="0" fillId="0" borderId="21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4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28" fillId="0" borderId="21" xfId="0" applyFont="1" applyBorder="1" applyAlignment="1" applyProtection="1">
      <alignment horizontal="center" vertical="center"/>
      <protection locked="0"/>
    </xf>
    <xf numFmtId="49" fontId="28" fillId="0" borderId="21" xfId="0" applyNumberFormat="1" applyFont="1" applyBorder="1" applyAlignment="1" applyProtection="1">
      <alignment horizontal="left" vertical="center" wrapText="1"/>
      <protection locked="0"/>
    </xf>
    <xf numFmtId="0" fontId="28" fillId="0" borderId="21" xfId="0" applyFont="1" applyBorder="1" applyAlignment="1" applyProtection="1">
      <alignment horizontal="left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167" fontId="28" fillId="0" borderId="21" xfId="0" applyNumberFormat="1" applyFont="1" applyBorder="1" applyAlignment="1" applyProtection="1">
      <alignment vertical="center"/>
      <protection locked="0"/>
    </xf>
    <xf numFmtId="4" fontId="28" fillId="0" borderId="21" xfId="0" applyNumberFormat="1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8" fillId="0" borderId="13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0" fillId="0" borderId="13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166" fontId="1" fillId="0" borderId="19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67" fontId="0" fillId="0" borderId="0" xfId="0" applyNumberFormat="1" applyFont="1" applyBorder="1" applyAlignment="1" applyProtection="1">
      <alignment vertical="center"/>
      <protection locked="0"/>
    </xf>
    <xf numFmtId="4" fontId="0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 applyProtection="1">
      <alignment horizontal="left" vertical="center" wrapText="1"/>
      <protection locked="0"/>
    </xf>
    <xf numFmtId="0" fontId="0" fillId="0" borderId="0" xfId="0" applyFont="1" applyFill="1" applyBorder="1" applyAlignment="1" applyProtection="1">
      <alignment horizontal="center" vertical="center" wrapText="1"/>
      <protection locked="0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4" fontId="0" fillId="0" borderId="0" xfId="0" applyNumberFormat="1" applyFont="1" applyFill="1" applyBorder="1" applyAlignment="1" applyProtection="1">
      <alignment vertical="center"/>
      <protection locked="0"/>
    </xf>
    <xf numFmtId="4" fontId="7" fillId="0" borderId="3" xfId="0" applyNumberFormat="1" applyFont="1" applyBorder="1" applyAlignment="1"/>
    <xf numFmtId="4" fontId="0" fillId="0" borderId="3" xfId="0" applyNumberFormat="1" applyFont="1" applyBorder="1" applyAlignment="1">
      <alignment vertical="center"/>
    </xf>
    <xf numFmtId="0" fontId="7" fillId="0" borderId="0" xfId="0" applyFont="1" applyFill="1" applyAlignment="1"/>
    <xf numFmtId="0" fontId="8" fillId="0" borderId="0" xfId="0" applyFont="1" applyFill="1" applyAlignment="1">
      <alignment vertical="center"/>
    </xf>
    <xf numFmtId="4" fontId="0" fillId="0" borderId="21" xfId="0" applyNumberFormat="1" applyFont="1" applyFill="1" applyBorder="1" applyAlignment="1" applyProtection="1">
      <alignment vertical="center"/>
      <protection locked="0"/>
    </xf>
    <xf numFmtId="0" fontId="0" fillId="0" borderId="21" xfId="0" applyFont="1" applyFill="1" applyBorder="1" applyAlignment="1" applyProtection="1">
      <alignment horizontal="left" vertical="center" wrapText="1"/>
      <protection locked="0"/>
    </xf>
    <xf numFmtId="0" fontId="0" fillId="0" borderId="21" xfId="0" applyFont="1" applyFill="1" applyBorder="1" applyAlignment="1" applyProtection="1">
      <alignment horizontal="center" vertical="center"/>
      <protection locked="0"/>
    </xf>
    <xf numFmtId="49" fontId="0" fillId="0" borderId="2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1" xfId="0" applyFont="1" applyFill="1" applyBorder="1" applyAlignment="1" applyProtection="1">
      <alignment horizontal="center" vertical="center" wrapText="1"/>
      <protection locked="0"/>
    </xf>
    <xf numFmtId="165" fontId="0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0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5" fontId="0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8" fillId="0" borderId="18" xfId="0" applyFont="1" applyBorder="1" applyAlignment="1">
      <alignment horizontal="left" vertical="center"/>
    </xf>
    <xf numFmtId="0" fontId="28" fillId="0" borderId="19" xfId="0" applyFont="1" applyBorder="1" applyAlignment="1">
      <alignment horizontal="center" vertical="center"/>
    </xf>
    <xf numFmtId="0" fontId="28" fillId="0" borderId="0" xfId="0" applyFont="1" applyBorder="1" applyAlignment="1" applyProtection="1">
      <alignment horizontal="left" vertical="center" wrapText="1"/>
      <protection locked="0"/>
    </xf>
    <xf numFmtId="0" fontId="28" fillId="0" borderId="0" xfId="0" applyFont="1" applyBorder="1" applyAlignment="1" applyProtection="1">
      <alignment horizontal="center" vertical="center" wrapText="1"/>
      <protection locked="0"/>
    </xf>
    <xf numFmtId="167" fontId="28" fillId="0" borderId="0" xfId="0" applyNumberFormat="1" applyFont="1" applyBorder="1" applyAlignment="1" applyProtection="1">
      <alignment vertical="center"/>
      <protection locked="0"/>
    </xf>
    <xf numFmtId="4" fontId="28" fillId="0" borderId="0" xfId="0" applyNumberFormat="1" applyFont="1" applyBorder="1" applyAlignment="1" applyProtection="1">
      <alignment vertical="center"/>
      <protection locked="0"/>
    </xf>
    <xf numFmtId="0" fontId="28" fillId="0" borderId="0" xfId="0" applyFont="1" applyBorder="1" applyAlignment="1">
      <alignment horizontal="left" vertical="center"/>
    </xf>
    <xf numFmtId="0" fontId="0" fillId="0" borderId="21" xfId="0" applyBorder="1" applyAlignment="1" applyProtection="1">
      <alignment horizontal="center" vertical="center" wrapText="1"/>
      <protection locked="0"/>
    </xf>
    <xf numFmtId="4" fontId="0" fillId="0" borderId="0" xfId="0" applyNumberFormat="1"/>
    <xf numFmtId="167" fontId="0" fillId="0" borderId="21" xfId="0" applyNumberFormat="1" applyFont="1" applyFill="1" applyBorder="1" applyAlignment="1" applyProtection="1">
      <alignment vertical="center"/>
      <protection locked="0"/>
    </xf>
    <xf numFmtId="49" fontId="0" fillId="0" borderId="21" xfId="0" applyNumberFormat="1" applyFill="1" applyBorder="1" applyAlignment="1" applyProtection="1">
      <alignment horizontal="left" vertical="center" wrapText="1"/>
      <protection locked="0"/>
    </xf>
    <xf numFmtId="0" fontId="0" fillId="0" borderId="21" xfId="0" applyFill="1" applyBorder="1" applyAlignment="1" applyProtection="1">
      <alignment horizontal="left" vertical="center" wrapText="1"/>
      <protection locked="0"/>
    </xf>
    <xf numFmtId="0" fontId="0" fillId="0" borderId="21" xfId="0" applyFill="1" applyBorder="1" applyAlignment="1" applyProtection="1">
      <alignment horizontal="center" vertical="center" wrapText="1"/>
      <protection locked="0"/>
    </xf>
    <xf numFmtId="0" fontId="28" fillId="0" borderId="21" xfId="0" applyFont="1" applyFill="1" applyBorder="1" applyAlignment="1" applyProtection="1">
      <alignment horizontal="center" vertical="center"/>
      <protection locked="0"/>
    </xf>
    <xf numFmtId="49" fontId="28" fillId="0" borderId="21" xfId="0" applyNumberFormat="1" applyFont="1" applyFill="1" applyBorder="1" applyAlignment="1" applyProtection="1">
      <alignment horizontal="left" vertical="center" wrapText="1"/>
      <protection locked="0"/>
    </xf>
    <xf numFmtId="0" fontId="28" fillId="0" borderId="21" xfId="0" applyFont="1" applyFill="1" applyBorder="1" applyAlignment="1" applyProtection="1">
      <alignment horizontal="left" vertical="center" wrapText="1"/>
      <protection locked="0"/>
    </xf>
    <xf numFmtId="0" fontId="28" fillId="0" borderId="21" xfId="0" applyFont="1" applyFill="1" applyBorder="1" applyAlignment="1" applyProtection="1">
      <alignment horizontal="center" vertical="center" wrapText="1"/>
      <protection locked="0"/>
    </xf>
    <xf numFmtId="167" fontId="28" fillId="0" borderId="21" xfId="0" applyNumberFormat="1" applyFont="1" applyFill="1" applyBorder="1" applyAlignment="1" applyProtection="1">
      <alignment vertical="center"/>
      <protection locked="0"/>
    </xf>
    <xf numFmtId="4" fontId="28" fillId="0" borderId="21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/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4" fontId="6" fillId="0" borderId="0" xfId="0" applyNumberFormat="1" applyFont="1" applyFill="1" applyBorder="1" applyAlignment="1"/>
    <xf numFmtId="49" fontId="0" fillId="0" borderId="0" xfId="0" applyNumberFormat="1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 applyProtection="1">
      <alignment horizontal="left" vertical="center" wrapText="1"/>
      <protection locked="0"/>
    </xf>
    <xf numFmtId="49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8" fillId="0" borderId="0" xfId="0" applyFont="1" applyFill="1" applyBorder="1" applyAlignment="1" applyProtection="1">
      <alignment horizontal="center" vertical="center" wrapText="1"/>
      <protection locked="0"/>
    </xf>
    <xf numFmtId="167" fontId="28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5" fillId="0" borderId="3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2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0" fillId="0" borderId="9" xfId="0" applyFont="1" applyFill="1" applyBorder="1" applyAlignment="1">
      <alignment vertical="center"/>
    </xf>
    <xf numFmtId="0" fontId="0" fillId="0" borderId="0" xfId="0" applyFill="1"/>
    <xf numFmtId="4" fontId="7" fillId="0" borderId="0" xfId="0" applyNumberFormat="1" applyFont="1" applyAlignment="1"/>
    <xf numFmtId="4" fontId="5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Fill="1" applyAlignment="1"/>
    <xf numFmtId="4" fontId="6" fillId="0" borderId="0" xfId="0" applyNumberFormat="1" applyFont="1" applyFill="1" applyAlignment="1"/>
    <xf numFmtId="0" fontId="23" fillId="0" borderId="25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/>
    <xf numFmtId="49" fontId="0" fillId="0" borderId="0" xfId="0" applyNumberFormat="1" applyFont="1" applyAlignment="1">
      <alignment vertical="center"/>
    </xf>
    <xf numFmtId="14" fontId="0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49" fontId="0" fillId="0" borderId="21" xfId="0" applyNumberFormat="1" applyBorder="1" applyAlignment="1" applyProtection="1">
      <alignment horizontal="left" vertical="center" wrapText="1"/>
      <protection locked="0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2" fontId="34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/>
    </xf>
    <xf numFmtId="0" fontId="36" fillId="0" borderId="0" xfId="0" applyFont="1" applyAlignment="1" applyProtection="1">
      <alignment horizontal="left"/>
    </xf>
    <xf numFmtId="0" fontId="35" fillId="0" borderId="0" xfId="0" applyFont="1" applyAlignment="1" applyProtection="1"/>
    <xf numFmtId="4" fontId="36" fillId="0" borderId="0" xfId="0" applyNumberFormat="1" applyFont="1" applyAlignment="1" applyProtection="1"/>
    <xf numFmtId="166" fontId="26" fillId="0" borderId="0" xfId="0" applyNumberFormat="1" applyFont="1" applyBorder="1" applyAlignment="1"/>
    <xf numFmtId="166" fontId="26" fillId="0" borderId="14" xfId="0" applyNumberFormat="1" applyFont="1" applyBorder="1" applyAlignment="1"/>
    <xf numFmtId="0" fontId="37" fillId="0" borderId="0" xfId="0" applyFont="1" applyAlignment="1" applyProtection="1">
      <alignment horizontal="left"/>
    </xf>
    <xf numFmtId="4" fontId="37" fillId="0" borderId="0" xfId="0" applyNumberFormat="1" applyFont="1" applyAlignment="1" applyProtection="1"/>
    <xf numFmtId="0" fontId="0" fillId="0" borderId="21" xfId="0" applyFont="1" applyBorder="1" applyAlignment="1" applyProtection="1">
      <alignment horizontal="center" vertical="center"/>
    </xf>
    <xf numFmtId="49" fontId="0" fillId="0" borderId="21" xfId="0" applyNumberFormat="1" applyFont="1" applyBorder="1" applyAlignment="1" applyProtection="1">
      <alignment horizontal="left" vertical="center" wrapText="1"/>
    </xf>
    <xf numFmtId="0" fontId="0" fillId="0" borderId="21" xfId="0" applyFont="1" applyBorder="1" applyAlignment="1" applyProtection="1">
      <alignment horizontal="left" vertical="center" wrapText="1"/>
    </xf>
    <xf numFmtId="0" fontId="0" fillId="0" borderId="21" xfId="0" applyFont="1" applyBorder="1" applyAlignment="1" applyProtection="1">
      <alignment horizontal="center" vertical="center" wrapText="1"/>
    </xf>
    <xf numFmtId="167" fontId="0" fillId="0" borderId="21" xfId="0" applyNumberFormat="1" applyFont="1" applyBorder="1" applyAlignment="1" applyProtection="1">
      <alignment vertical="center"/>
    </xf>
    <xf numFmtId="4" fontId="0" fillId="0" borderId="21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38" fillId="0" borderId="0" xfId="0" applyNumberFormat="1" applyFont="1" applyAlignment="1" applyProtection="1">
      <alignment vertical="center"/>
    </xf>
    <xf numFmtId="0" fontId="40" fillId="0" borderId="21" xfId="0" applyFont="1" applyBorder="1" applyAlignment="1" applyProtection="1">
      <alignment horizontal="center" vertical="center"/>
    </xf>
    <xf numFmtId="49" fontId="40" fillId="0" borderId="21" xfId="0" applyNumberFormat="1" applyFont="1" applyBorder="1" applyAlignment="1" applyProtection="1">
      <alignment horizontal="left" vertical="center" wrapText="1"/>
    </xf>
    <xf numFmtId="0" fontId="40" fillId="0" borderId="21" xfId="0" applyFont="1" applyBorder="1" applyAlignment="1" applyProtection="1">
      <alignment horizontal="left" vertical="center" wrapText="1"/>
    </xf>
    <xf numFmtId="0" fontId="40" fillId="0" borderId="21" xfId="0" applyFont="1" applyBorder="1" applyAlignment="1" applyProtection="1">
      <alignment horizontal="center" vertical="center" wrapText="1"/>
    </xf>
    <xf numFmtId="167" fontId="40" fillId="0" borderId="21" xfId="0" applyNumberFormat="1" applyFont="1" applyBorder="1" applyAlignment="1" applyProtection="1">
      <alignment vertical="center"/>
    </xf>
    <xf numFmtId="4" fontId="40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20" fillId="0" borderId="0" xfId="0" applyFont="1" applyAlignment="1">
      <alignment vertical="center"/>
    </xf>
    <xf numFmtId="0" fontId="0" fillId="0" borderId="21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/>
    <xf numFmtId="0" fontId="38" fillId="0" borderId="0" xfId="0" applyFont="1" applyFill="1" applyAlignment="1" applyProtection="1">
      <alignment vertical="center"/>
    </xf>
    <xf numFmtId="0" fontId="40" fillId="0" borderId="21" xfId="0" applyFont="1" applyFill="1" applyBorder="1" applyAlignment="1" applyProtection="1">
      <alignment horizontal="center" vertical="center"/>
    </xf>
    <xf numFmtId="0" fontId="0" fillId="0" borderId="0" xfId="0" applyFont="1" applyFill="1" applyAlignment="1" applyProtection="1">
      <alignment vertical="center"/>
    </xf>
    <xf numFmtId="0" fontId="0" fillId="0" borderId="0" xfId="0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2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167" fontId="8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167" fontId="9" fillId="0" borderId="0" xfId="0" applyNumberFormat="1" applyFont="1" applyAlignment="1" applyProtection="1">
      <alignment vertical="center"/>
    </xf>
    <xf numFmtId="0" fontId="28" fillId="0" borderId="21" xfId="0" applyFont="1" applyBorder="1" applyAlignment="1" applyProtection="1">
      <alignment horizontal="center" vertical="center"/>
    </xf>
    <xf numFmtId="49" fontId="28" fillId="0" borderId="21" xfId="0" applyNumberFormat="1" applyFont="1" applyBorder="1" applyAlignment="1" applyProtection="1">
      <alignment horizontal="left" vertical="center" wrapText="1"/>
    </xf>
    <xf numFmtId="0" fontId="28" fillId="0" borderId="21" xfId="0" applyFont="1" applyBorder="1" applyAlignment="1" applyProtection="1">
      <alignment horizontal="left" vertical="center" wrapText="1"/>
    </xf>
    <xf numFmtId="0" fontId="28" fillId="0" borderId="21" xfId="0" applyFont="1" applyBorder="1" applyAlignment="1" applyProtection="1">
      <alignment horizontal="center" vertical="center" wrapText="1"/>
    </xf>
    <xf numFmtId="167" fontId="28" fillId="0" borderId="21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29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6" fillId="0" borderId="0" xfId="0" applyFont="1" applyAlignment="1" applyProtection="1"/>
    <xf numFmtId="4" fontId="5" fillId="0" borderId="0" xfId="0" applyNumberFormat="1" applyFont="1" applyFill="1" applyAlignment="1" applyProtection="1"/>
    <xf numFmtId="4" fontId="5" fillId="0" borderId="19" xfId="0" applyNumberFormat="1" applyFont="1" applyFill="1" applyBorder="1" applyAlignment="1">
      <alignment vertical="center"/>
    </xf>
    <xf numFmtId="0" fontId="7" fillId="0" borderId="0" xfId="0" applyFont="1" applyFill="1" applyAlignment="1" applyProtection="1"/>
    <xf numFmtId="0" fontId="7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/>
    <xf numFmtId="4" fontId="6" fillId="0" borderId="0" xfId="0" applyNumberFormat="1" applyFont="1" applyFill="1" applyAlignment="1" applyProtection="1"/>
    <xf numFmtId="49" fontId="0" fillId="0" borderId="21" xfId="0" applyNumberFormat="1" applyFont="1" applyFill="1" applyBorder="1" applyAlignment="1" applyProtection="1">
      <alignment horizontal="left" vertical="center" wrapText="1"/>
    </xf>
    <xf numFmtId="0" fontId="0" fillId="0" borderId="21" xfId="0" applyFont="1" applyFill="1" applyBorder="1" applyAlignment="1" applyProtection="1">
      <alignment horizontal="left" vertical="center" wrapText="1"/>
    </xf>
    <xf numFmtId="0" fontId="0" fillId="0" borderId="21" xfId="0" applyFont="1" applyFill="1" applyBorder="1" applyAlignment="1" applyProtection="1">
      <alignment horizontal="center" vertical="center" wrapText="1"/>
    </xf>
    <xf numFmtId="167" fontId="0" fillId="0" borderId="21" xfId="0" applyNumberFormat="1" applyFont="1" applyFill="1" applyBorder="1" applyAlignment="1" applyProtection="1">
      <alignment vertical="center"/>
    </xf>
    <xf numFmtId="4" fontId="0" fillId="0" borderId="21" xfId="0" applyNumberFormat="1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27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horizontal="left" vertical="center" wrapText="1"/>
    </xf>
    <xf numFmtId="167" fontId="8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 wrapText="1"/>
    </xf>
    <xf numFmtId="167" fontId="9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 applyProtection="1">
      <alignment horizontal="left"/>
    </xf>
    <xf numFmtId="0" fontId="28" fillId="0" borderId="21" xfId="0" applyFont="1" applyFill="1" applyBorder="1" applyAlignment="1" applyProtection="1">
      <alignment horizontal="center" vertical="center"/>
    </xf>
    <xf numFmtId="49" fontId="28" fillId="0" borderId="21" xfId="0" applyNumberFormat="1" applyFont="1" applyFill="1" applyBorder="1" applyAlignment="1" applyProtection="1">
      <alignment horizontal="left" vertical="center" wrapText="1"/>
    </xf>
    <xf numFmtId="0" fontId="28" fillId="0" borderId="21" xfId="0" applyFont="1" applyFill="1" applyBorder="1" applyAlignment="1" applyProtection="1">
      <alignment horizontal="left" vertical="center" wrapText="1"/>
    </xf>
    <xf numFmtId="0" fontId="28" fillId="0" borderId="21" xfId="0" applyFont="1" applyFill="1" applyBorder="1" applyAlignment="1" applyProtection="1">
      <alignment horizontal="center" vertical="center" wrapText="1"/>
    </xf>
    <xf numFmtId="167" fontId="28" fillId="0" borderId="21" xfId="0" applyNumberFormat="1" applyFont="1" applyFill="1" applyBorder="1" applyAlignment="1" applyProtection="1">
      <alignment vertical="center"/>
    </xf>
    <xf numFmtId="4" fontId="28" fillId="0" borderId="21" xfId="0" applyNumberFormat="1" applyFont="1" applyFill="1" applyBorder="1" applyAlignment="1" applyProtection="1">
      <alignment vertical="center"/>
    </xf>
    <xf numFmtId="0" fontId="8" fillId="0" borderId="0" xfId="0" applyFont="1" applyFill="1" applyAlignment="1">
      <alignment horizontal="left" vertical="center" wrapText="1"/>
    </xf>
    <xf numFmtId="167" fontId="8" fillId="0" borderId="0" xfId="0" applyNumberFormat="1" applyFont="1" applyFill="1" applyAlignment="1">
      <alignment vertical="center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 applyProtection="1">
      <alignment vertical="center" wrapText="1"/>
    </xf>
    <xf numFmtId="4" fontId="5" fillId="0" borderId="0" xfId="0" applyNumberFormat="1" applyFont="1" applyBorder="1" applyAlignment="1">
      <alignment vertical="center"/>
    </xf>
    <xf numFmtId="0" fontId="0" fillId="0" borderId="0" xfId="0" applyBorder="1" applyAlignment="1" applyProtection="1">
      <alignment horizontal="center" vertical="center" wrapText="1"/>
      <protection locked="0"/>
    </xf>
    <xf numFmtId="0" fontId="5" fillId="0" borderId="19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165" fontId="0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0" fontId="17" fillId="0" borderId="16" xfId="0" applyFont="1" applyFill="1" applyBorder="1" applyAlignment="1">
      <alignment horizontal="center" vertical="center" wrapText="1"/>
    </xf>
    <xf numFmtId="4" fontId="19" fillId="0" borderId="0" xfId="0" applyNumberFormat="1" applyFont="1" applyFill="1" applyAlignment="1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4" fontId="5" fillId="0" borderId="0" xfId="0" applyNumberFormat="1" applyFont="1" applyFill="1" applyBorder="1" applyAlignment="1"/>
    <xf numFmtId="0" fontId="0" fillId="0" borderId="3" xfId="0" applyFont="1" applyFill="1" applyBorder="1" applyAlignment="1">
      <alignment vertical="center"/>
    </xf>
    <xf numFmtId="0" fontId="5" fillId="0" borderId="19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/>
    </xf>
    <xf numFmtId="0" fontId="7" fillId="0" borderId="3" xfId="0" applyFont="1" applyFill="1" applyBorder="1" applyAlignment="1"/>
    <xf numFmtId="0" fontId="0" fillId="0" borderId="3" xfId="0" applyFont="1" applyFill="1" applyBorder="1" applyAlignment="1" applyProtection="1">
      <alignment vertical="center"/>
      <protection locked="0"/>
    </xf>
    <xf numFmtId="0" fontId="8" fillId="0" borderId="3" xfId="0" applyFont="1" applyFill="1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7" fillId="0" borderId="3" xfId="0" applyFont="1" applyBorder="1" applyAlignment="1" applyProtection="1"/>
    <xf numFmtId="0" fontId="0" fillId="0" borderId="3" xfId="0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5" fillId="0" borderId="0" xfId="0" applyNumberFormat="1" applyFont="1" applyAlignment="1" applyProtection="1">
      <alignment vertical="center"/>
    </xf>
    <xf numFmtId="0" fontId="32" fillId="0" borderId="3" xfId="0" applyFont="1" applyBorder="1" applyAlignment="1" applyProtection="1">
      <alignment vertical="center"/>
      <protection locked="0"/>
    </xf>
    <xf numFmtId="0" fontId="42" fillId="0" borderId="0" xfId="0" applyFont="1" applyAlignment="1" applyProtection="1"/>
    <xf numFmtId="0" fontId="42" fillId="0" borderId="0" xfId="0" applyFont="1" applyAlignment="1" applyProtection="1">
      <alignment horizontal="left"/>
    </xf>
    <xf numFmtId="4" fontId="42" fillId="0" borderId="0" xfId="0" applyNumberFormat="1" applyFont="1" applyAlignment="1" applyProtection="1"/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4" fontId="6" fillId="0" borderId="0" xfId="0" applyNumberFormat="1" applyFont="1" applyAlignment="1" applyProtection="1">
      <alignment vertical="center"/>
    </xf>
    <xf numFmtId="4" fontId="28" fillId="0" borderId="3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0" fillId="0" borderId="3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 applyProtection="1"/>
    <xf numFmtId="0" fontId="0" fillId="0" borderId="3" xfId="0" applyFont="1" applyFill="1" applyBorder="1" applyAlignment="1" applyProtection="1">
      <alignment vertical="center"/>
    </xf>
    <xf numFmtId="0" fontId="0" fillId="0" borderId="9" xfId="0" applyFont="1" applyFill="1" applyBorder="1" applyAlignment="1" applyProtection="1">
      <alignment vertical="center"/>
    </xf>
    <xf numFmtId="0" fontId="5" fillId="0" borderId="0" xfId="0" applyFont="1" applyFill="1" applyAlignment="1" applyProtection="1"/>
    <xf numFmtId="49" fontId="28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vertical="center"/>
    </xf>
    <xf numFmtId="0" fontId="0" fillId="5" borderId="21" xfId="0" applyFont="1" applyFill="1" applyBorder="1" applyAlignment="1" applyProtection="1">
      <alignment horizontal="center" vertical="center"/>
      <protection locked="0"/>
    </xf>
    <xf numFmtId="0" fontId="9" fillId="5" borderId="0" xfId="0" applyFont="1" applyFill="1" applyAlignment="1">
      <alignment vertical="center"/>
    </xf>
    <xf numFmtId="0" fontId="7" fillId="5" borderId="0" xfId="0" applyFont="1" applyFill="1" applyAlignment="1"/>
    <xf numFmtId="167" fontId="0" fillId="5" borderId="21" xfId="0" applyNumberFormat="1" applyFont="1" applyFill="1" applyBorder="1" applyAlignment="1" applyProtection="1">
      <alignment vertical="center"/>
      <protection locked="0"/>
    </xf>
    <xf numFmtId="4" fontId="0" fillId="5" borderId="21" xfId="0" applyNumberFormat="1" applyFont="1" applyFill="1" applyBorder="1" applyAlignment="1" applyProtection="1">
      <alignment vertical="center"/>
      <protection locked="0"/>
    </xf>
    <xf numFmtId="167" fontId="9" fillId="5" borderId="0" xfId="0" applyNumberFormat="1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/>
    <xf numFmtId="0" fontId="0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6" borderId="21" xfId="0" applyFont="1" applyFill="1" applyBorder="1" applyAlignment="1" applyProtection="1">
      <alignment horizontal="center" vertical="center"/>
      <protection locked="0"/>
    </xf>
    <xf numFmtId="0" fontId="28" fillId="6" borderId="21" xfId="0" applyFont="1" applyFill="1" applyBorder="1" applyAlignment="1" applyProtection="1">
      <alignment horizontal="center" vertical="center"/>
      <protection locked="0"/>
    </xf>
    <xf numFmtId="167" fontId="8" fillId="6" borderId="0" xfId="0" applyNumberFormat="1" applyFont="1" applyFill="1" applyAlignment="1">
      <alignment vertical="center"/>
    </xf>
    <xf numFmtId="0" fontId="8" fillId="6" borderId="0" xfId="0" applyFont="1" applyFill="1" applyAlignment="1">
      <alignment horizontal="left" vertical="center"/>
    </xf>
    <xf numFmtId="49" fontId="0" fillId="6" borderId="21" xfId="0" applyNumberFormat="1" applyFont="1" applyFill="1" applyBorder="1" applyAlignment="1" applyProtection="1">
      <alignment horizontal="left" vertical="center" wrapText="1"/>
      <protection locked="0"/>
    </xf>
    <xf numFmtId="0" fontId="0" fillId="6" borderId="21" xfId="0" applyFont="1" applyFill="1" applyBorder="1" applyAlignment="1" applyProtection="1">
      <alignment horizontal="left" vertical="center" wrapText="1"/>
      <protection locked="0"/>
    </xf>
    <xf numFmtId="0" fontId="0" fillId="6" borderId="21" xfId="0" applyFont="1" applyFill="1" applyBorder="1" applyAlignment="1" applyProtection="1">
      <alignment horizontal="center" vertical="center" wrapText="1"/>
      <protection locked="0"/>
    </xf>
    <xf numFmtId="167" fontId="0" fillId="6" borderId="21" xfId="0" applyNumberFormat="1" applyFont="1" applyFill="1" applyBorder="1" applyAlignment="1" applyProtection="1">
      <alignment vertical="center"/>
      <protection locked="0"/>
    </xf>
    <xf numFmtId="4" fontId="0" fillId="6" borderId="21" xfId="0" applyNumberFormat="1" applyFont="1" applyFill="1" applyBorder="1" applyAlignment="1" applyProtection="1">
      <alignment vertical="center"/>
      <protection locked="0"/>
    </xf>
    <xf numFmtId="49" fontId="28" fillId="6" borderId="21" xfId="0" applyNumberFormat="1" applyFont="1" applyFill="1" applyBorder="1" applyAlignment="1" applyProtection="1">
      <alignment horizontal="left" vertical="center" wrapText="1"/>
      <protection locked="0"/>
    </xf>
    <xf numFmtId="0" fontId="28" fillId="6" borderId="21" xfId="0" applyFont="1" applyFill="1" applyBorder="1" applyAlignment="1" applyProtection="1">
      <alignment horizontal="left" vertical="center" wrapText="1"/>
      <protection locked="0"/>
    </xf>
    <xf numFmtId="0" fontId="28" fillId="6" borderId="21" xfId="0" applyFont="1" applyFill="1" applyBorder="1" applyAlignment="1" applyProtection="1">
      <alignment horizontal="center" vertical="center" wrapText="1"/>
      <protection locked="0"/>
    </xf>
    <xf numFmtId="167" fontId="28" fillId="6" borderId="21" xfId="0" applyNumberFormat="1" applyFont="1" applyFill="1" applyBorder="1" applyAlignment="1" applyProtection="1">
      <alignment vertical="center"/>
      <protection locked="0"/>
    </xf>
    <xf numFmtId="4" fontId="28" fillId="6" borderId="21" xfId="0" applyNumberFormat="1" applyFont="1" applyFill="1" applyBorder="1" applyAlignment="1" applyProtection="1">
      <alignment vertical="center"/>
      <protection locked="0"/>
    </xf>
    <xf numFmtId="0" fontId="27" fillId="6" borderId="0" xfId="0" applyFont="1" applyFill="1" applyAlignment="1">
      <alignment horizontal="left" vertical="center"/>
    </xf>
    <xf numFmtId="0" fontId="8" fillId="6" borderId="0" xfId="0" applyFont="1" applyFill="1" applyAlignment="1">
      <alignment horizontal="left" vertical="center" wrapText="1"/>
    </xf>
    <xf numFmtId="0" fontId="8" fillId="6" borderId="0" xfId="0" applyFont="1" applyFill="1" applyAlignment="1">
      <alignment vertical="center"/>
    </xf>
    <xf numFmtId="0" fontId="0" fillId="6" borderId="0" xfId="0" applyFont="1" applyFill="1" applyAlignment="1">
      <alignment vertical="center"/>
    </xf>
    <xf numFmtId="0" fontId="28" fillId="5" borderId="21" xfId="0" applyFont="1" applyFill="1" applyBorder="1" applyAlignment="1" applyProtection="1">
      <alignment horizontal="center" vertical="center"/>
      <protection locked="0"/>
    </xf>
    <xf numFmtId="0" fontId="43" fillId="6" borderId="0" xfId="0" applyFont="1" applyFill="1" applyAlignment="1">
      <alignment vertical="center"/>
    </xf>
    <xf numFmtId="0" fontId="7" fillId="6" borderId="0" xfId="0" applyFont="1" applyFill="1" applyAlignment="1"/>
    <xf numFmtId="0" fontId="7" fillId="6" borderId="0" xfId="0" applyFont="1" applyFill="1" applyAlignment="1">
      <alignment horizontal="left"/>
    </xf>
    <xf numFmtId="0" fontId="6" fillId="6" borderId="0" xfId="0" applyFont="1" applyFill="1" applyAlignment="1">
      <alignment horizontal="left"/>
    </xf>
    <xf numFmtId="4" fontId="6" fillId="6" borderId="0" xfId="0" applyNumberFormat="1" applyFont="1" applyFill="1" applyAlignment="1"/>
    <xf numFmtId="0" fontId="0" fillId="0" borderId="0" xfId="0" applyFont="1" applyAlignment="1">
      <alignment horizontal="center" vertical="center"/>
    </xf>
    <xf numFmtId="0" fontId="19" fillId="6" borderId="0" xfId="0" applyFont="1" applyFill="1" applyAlignment="1">
      <alignment horizontal="left" vertical="center"/>
    </xf>
    <xf numFmtId="0" fontId="0" fillId="6" borderId="0" xfId="0" applyFont="1" applyFill="1" applyAlignment="1">
      <alignment horizontal="center" vertical="center"/>
    </xf>
    <xf numFmtId="4" fontId="19" fillId="6" borderId="0" xfId="0" applyNumberFormat="1" applyFont="1" applyFill="1" applyAlignment="1"/>
    <xf numFmtId="0" fontId="23" fillId="6" borderId="25" xfId="0" applyFont="1" applyFill="1" applyBorder="1" applyAlignment="1">
      <alignment vertical="center"/>
    </xf>
    <xf numFmtId="4" fontId="22" fillId="6" borderId="24" xfId="0" applyNumberFormat="1" applyFont="1" applyFill="1" applyBorder="1" applyAlignment="1">
      <alignment vertical="center" wrapText="1"/>
    </xf>
    <xf numFmtId="4" fontId="22" fillId="6" borderId="25" xfId="0" applyNumberFormat="1" applyFont="1" applyFill="1" applyBorder="1" applyAlignment="1">
      <alignment vertical="center" wrapText="1"/>
    </xf>
    <xf numFmtId="4" fontId="22" fillId="6" borderId="25" xfId="0" applyNumberFormat="1" applyFont="1" applyFill="1" applyBorder="1" applyAlignment="1">
      <alignment horizontal="right" vertical="center" wrapText="1"/>
    </xf>
    <xf numFmtId="4" fontId="22" fillId="6" borderId="23" xfId="0" applyNumberFormat="1" applyFont="1" applyFill="1" applyBorder="1" applyAlignment="1">
      <alignment vertical="center" wrapText="1"/>
    </xf>
    <xf numFmtId="0" fontId="0" fillId="0" borderId="0" xfId="0" applyBorder="1"/>
    <xf numFmtId="0" fontId="0" fillId="6" borderId="3" xfId="0" applyFont="1" applyFill="1" applyBorder="1" applyAlignment="1">
      <alignment vertical="center"/>
    </xf>
    <xf numFmtId="0" fontId="13" fillId="6" borderId="4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vertical="center"/>
    </xf>
    <xf numFmtId="0" fontId="3" fillId="6" borderId="5" xfId="0" applyFont="1" applyFill="1" applyBorder="1" applyAlignment="1">
      <alignment horizontal="left" vertical="center"/>
    </xf>
    <xf numFmtId="0" fontId="0" fillId="6" borderId="6" xfId="0" applyFont="1" applyFill="1" applyBorder="1" applyAlignment="1">
      <alignment vertical="center"/>
    </xf>
    <xf numFmtId="0" fontId="3" fillId="6" borderId="6" xfId="0" applyFont="1" applyFill="1" applyBorder="1" applyAlignment="1">
      <alignment horizontal="center" vertical="center"/>
    </xf>
    <xf numFmtId="0" fontId="0" fillId="0" borderId="0" xfId="0"/>
    <xf numFmtId="0" fontId="0" fillId="0" borderId="4" xfId="0" applyFont="1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vertical="center"/>
    </xf>
    <xf numFmtId="0" fontId="44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/>
    </xf>
    <xf numFmtId="165" fontId="47" fillId="0" borderId="0" xfId="0" applyNumberFormat="1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4" fontId="49" fillId="0" borderId="0" xfId="0" applyNumberFormat="1" applyFont="1" applyAlignment="1">
      <alignment vertical="center"/>
    </xf>
    <xf numFmtId="0" fontId="45" fillId="0" borderId="0" xfId="0" applyFont="1" applyAlignment="1">
      <alignment horizontal="right" vertical="center"/>
    </xf>
    <xf numFmtId="0" fontId="50" fillId="0" borderId="0" xfId="0" applyFont="1" applyAlignment="1">
      <alignment horizontal="left" vertical="center"/>
    </xf>
    <xf numFmtId="4" fontId="45" fillId="0" borderId="0" xfId="0" applyNumberFormat="1" applyFont="1" applyAlignment="1">
      <alignment vertical="center"/>
    </xf>
    <xf numFmtId="164" fontId="45" fillId="0" borderId="0" xfId="0" applyNumberFormat="1" applyFont="1" applyAlignment="1">
      <alignment horizontal="right" vertical="center"/>
    </xf>
    <xf numFmtId="0" fontId="51" fillId="4" borderId="5" xfId="0" applyFont="1" applyFill="1" applyBorder="1" applyAlignment="1">
      <alignment horizontal="left" vertical="center"/>
    </xf>
    <xf numFmtId="0" fontId="51" fillId="4" borderId="6" xfId="0" applyFont="1" applyFill="1" applyBorder="1" applyAlignment="1">
      <alignment horizontal="right" vertical="center"/>
    </xf>
    <xf numFmtId="0" fontId="51" fillId="4" borderId="6" xfId="0" applyFont="1" applyFill="1" applyBorder="1" applyAlignment="1">
      <alignment horizontal="center" vertical="center"/>
    </xf>
    <xf numFmtId="4" fontId="51" fillId="4" borderId="6" xfId="0" applyNumberFormat="1" applyFont="1" applyFill="1" applyBorder="1" applyAlignment="1">
      <alignment vertical="center"/>
    </xf>
    <xf numFmtId="0" fontId="52" fillId="0" borderId="26" xfId="0" applyFont="1" applyBorder="1" applyAlignment="1">
      <alignment horizontal="left" vertical="center"/>
    </xf>
    <xf numFmtId="0" fontId="0" fillId="0" borderId="26" xfId="0" applyBorder="1" applyAlignment="1">
      <alignment vertical="center"/>
    </xf>
    <xf numFmtId="0" fontId="45" fillId="0" borderId="4" xfId="0" applyFont="1" applyBorder="1" applyAlignment="1">
      <alignment horizontal="left" vertical="center"/>
    </xf>
    <xf numFmtId="0" fontId="45" fillId="0" borderId="4" xfId="0" applyFont="1" applyBorder="1" applyAlignment="1">
      <alignment horizontal="center" vertical="center"/>
    </xf>
    <xf numFmtId="0" fontId="45" fillId="0" borderId="4" xfId="0" applyFont="1" applyBorder="1" applyAlignment="1">
      <alignment horizontal="right" vertical="center"/>
    </xf>
    <xf numFmtId="0" fontId="0" fillId="0" borderId="26" xfId="0" applyFont="1" applyBorder="1" applyAlignment="1">
      <alignment vertical="center"/>
    </xf>
    <xf numFmtId="0" fontId="44" fillId="0" borderId="0" xfId="0" applyFont="1" applyAlignment="1" applyProtection="1">
      <alignment horizontal="left" vertical="center"/>
    </xf>
    <xf numFmtId="0" fontId="4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7" fillId="0" borderId="0" xfId="0" applyFont="1" applyAlignment="1" applyProtection="1">
      <alignment horizontal="left" vertical="center"/>
    </xf>
    <xf numFmtId="165" fontId="47" fillId="0" borderId="0" xfId="0" applyNumberFormat="1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 wrapText="1"/>
    </xf>
    <xf numFmtId="0" fontId="5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53" fillId="4" borderId="0" xfId="0" applyFont="1" applyFill="1" applyAlignment="1" applyProtection="1">
      <alignment horizontal="right" vertical="center"/>
    </xf>
    <xf numFmtId="0" fontId="54" fillId="0" borderId="0" xfId="0" applyFont="1" applyAlignment="1" applyProtection="1">
      <alignment horizontal="left" vertical="center"/>
    </xf>
    <xf numFmtId="4" fontId="49" fillId="0" borderId="0" xfId="0" applyNumberFormat="1" applyFont="1" applyAlignment="1" applyProtection="1">
      <alignment vertical="center"/>
    </xf>
    <xf numFmtId="0" fontId="36" fillId="0" borderId="0" xfId="0" applyFont="1" applyAlignment="1" applyProtection="1">
      <alignment vertical="center"/>
    </xf>
    <xf numFmtId="0" fontId="36" fillId="0" borderId="19" xfId="0" applyFont="1" applyBorder="1" applyAlignment="1" applyProtection="1">
      <alignment horizontal="left" vertical="center"/>
    </xf>
    <xf numFmtId="0" fontId="36" fillId="0" borderId="19" xfId="0" applyFont="1" applyBorder="1" applyAlignment="1" applyProtection="1">
      <alignment vertical="center"/>
    </xf>
    <xf numFmtId="4" fontId="36" fillId="0" borderId="19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vertical="center"/>
    </xf>
    <xf numFmtId="0" fontId="37" fillId="0" borderId="19" xfId="0" applyFont="1" applyBorder="1" applyAlignment="1" applyProtection="1">
      <alignment horizontal="left" vertical="center"/>
    </xf>
    <xf numFmtId="0" fontId="37" fillId="0" borderId="19" xfId="0" applyFont="1" applyBorder="1" applyAlignment="1" applyProtection="1">
      <alignment vertical="center"/>
    </xf>
    <xf numFmtId="4" fontId="37" fillId="0" borderId="19" xfId="0" applyNumberFormat="1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3" fillId="4" borderId="15" xfId="0" applyFont="1" applyFill="1" applyBorder="1" applyAlignment="1" applyProtection="1">
      <alignment horizontal="center" vertical="center" wrapText="1"/>
    </xf>
    <xf numFmtId="0" fontId="53" fillId="4" borderId="16" xfId="0" applyFont="1" applyFill="1" applyBorder="1" applyAlignment="1" applyProtection="1">
      <alignment horizontal="center" vertical="center" wrapText="1"/>
    </xf>
    <xf numFmtId="0" fontId="53" fillId="4" borderId="17" xfId="0" applyFont="1" applyFill="1" applyBorder="1" applyAlignment="1" applyProtection="1">
      <alignment horizontal="center" vertical="center" wrapText="1"/>
    </xf>
    <xf numFmtId="0" fontId="49" fillId="0" borderId="0" xfId="0" applyFont="1" applyAlignment="1" applyProtection="1">
      <alignment horizontal="left" vertical="center"/>
    </xf>
    <xf numFmtId="4" fontId="49" fillId="0" borderId="0" xfId="0" applyNumberFormat="1" applyFont="1" applyAlignment="1" applyProtection="1"/>
    <xf numFmtId="0" fontId="53" fillId="0" borderId="21" xfId="0" applyFont="1" applyBorder="1" applyAlignment="1" applyProtection="1">
      <alignment horizontal="center" vertical="center"/>
    </xf>
    <xf numFmtId="49" fontId="53" fillId="0" borderId="21" xfId="0" applyNumberFormat="1" applyFont="1" applyBorder="1" applyAlignment="1" applyProtection="1">
      <alignment horizontal="left" vertical="center" wrapText="1"/>
    </xf>
    <xf numFmtId="0" fontId="53" fillId="0" borderId="21" xfId="0" applyFont="1" applyBorder="1" applyAlignment="1" applyProtection="1">
      <alignment horizontal="left" vertical="center" wrapText="1"/>
    </xf>
    <xf numFmtId="0" fontId="53" fillId="0" borderId="21" xfId="0" applyFont="1" applyBorder="1" applyAlignment="1" applyProtection="1">
      <alignment horizontal="center" vertical="center" wrapText="1"/>
    </xf>
    <xf numFmtId="167" fontId="53" fillId="0" borderId="21" xfId="0" applyNumberFormat="1" applyFont="1" applyBorder="1" applyAlignment="1" applyProtection="1">
      <alignment vertical="center"/>
    </xf>
    <xf numFmtId="4" fontId="53" fillId="0" borderId="21" xfId="0" applyNumberFormat="1" applyFont="1" applyBorder="1" applyAlignment="1" applyProtection="1">
      <alignment vertical="center"/>
    </xf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vertical="center"/>
    </xf>
    <xf numFmtId="49" fontId="0" fillId="0" borderId="22" xfId="0" applyNumberFormat="1" applyFont="1" applyFill="1" applyBorder="1" applyAlignment="1" applyProtection="1">
      <alignment horizontal="left" vertical="center" wrapText="1"/>
    </xf>
    <xf numFmtId="0" fontId="0" fillId="0" borderId="22" xfId="0" applyFont="1" applyFill="1" applyBorder="1" applyAlignment="1" applyProtection="1">
      <alignment horizontal="left" vertical="center" wrapText="1"/>
    </xf>
    <xf numFmtId="4" fontId="0" fillId="0" borderId="0" xfId="0" applyNumberFormat="1" applyFont="1" applyFill="1" applyAlignment="1" applyProtection="1">
      <alignment vertical="center"/>
    </xf>
    <xf numFmtId="0" fontId="0" fillId="0" borderId="0" xfId="0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167" fontId="0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center" vertical="center" wrapText="1"/>
    </xf>
    <xf numFmtId="167" fontId="0" fillId="0" borderId="0" xfId="0" applyNumberFormat="1" applyFont="1" applyBorder="1" applyAlignment="1" applyProtection="1">
      <alignment vertical="center"/>
    </xf>
    <xf numFmtId="4" fontId="0" fillId="0" borderId="0" xfId="0" applyNumberFormat="1" applyFont="1" applyBorder="1" applyAlignment="1" applyProtection="1">
      <alignment vertical="center"/>
    </xf>
    <xf numFmtId="0" fontId="0" fillId="7" borderId="0" xfId="0" applyFill="1"/>
    <xf numFmtId="0" fontId="7" fillId="7" borderId="0" xfId="0" applyFont="1" applyFill="1" applyAlignment="1" applyProtection="1">
      <alignment horizontal="left"/>
    </xf>
    <xf numFmtId="0" fontId="6" fillId="7" borderId="0" xfId="0" applyFont="1" applyFill="1" applyAlignment="1" applyProtection="1">
      <alignment horizontal="left"/>
    </xf>
    <xf numFmtId="4" fontId="55" fillId="7" borderId="0" xfId="0" applyNumberFormat="1" applyFont="1" applyFill="1" applyBorder="1"/>
    <xf numFmtId="0" fontId="0" fillId="0" borderId="22" xfId="0" applyFont="1" applyFill="1" applyBorder="1" applyAlignment="1" applyProtection="1">
      <alignment horizontal="center" vertical="center"/>
    </xf>
    <xf numFmtId="0" fontId="0" fillId="0" borderId="22" xfId="0" applyFont="1" applyFill="1" applyBorder="1" applyAlignment="1" applyProtection="1">
      <alignment horizontal="center" vertical="center" wrapText="1"/>
    </xf>
    <xf numFmtId="167" fontId="0" fillId="0" borderId="22" xfId="0" applyNumberFormat="1" applyFont="1" applyFill="1" applyBorder="1" applyAlignment="1" applyProtection="1">
      <alignment vertical="center"/>
    </xf>
    <xf numFmtId="4" fontId="0" fillId="8" borderId="22" xfId="0" applyNumberFormat="1" applyFont="1" applyFill="1" applyBorder="1" applyAlignment="1" applyProtection="1">
      <alignment vertical="center"/>
    </xf>
    <xf numFmtId="0" fontId="0" fillId="0" borderId="22" xfId="0" applyBorder="1"/>
    <xf numFmtId="0" fontId="28" fillId="0" borderId="22" xfId="0" applyFont="1" applyFill="1" applyBorder="1" applyAlignment="1" applyProtection="1">
      <alignment horizontal="center" vertical="center"/>
    </xf>
    <xf numFmtId="49" fontId="28" fillId="0" borderId="22" xfId="0" applyNumberFormat="1" applyFont="1" applyFill="1" applyBorder="1" applyAlignment="1" applyProtection="1">
      <alignment horizontal="left" vertical="center" wrapText="1"/>
    </xf>
    <xf numFmtId="0" fontId="28" fillId="0" borderId="22" xfId="0" applyFont="1" applyFill="1" applyBorder="1" applyAlignment="1" applyProtection="1">
      <alignment horizontal="left" vertical="center" wrapText="1"/>
    </xf>
    <xf numFmtId="0" fontId="28" fillId="0" borderId="22" xfId="0" applyFont="1" applyFill="1" applyBorder="1" applyAlignment="1" applyProtection="1">
      <alignment horizontal="center" vertical="center" wrapText="1"/>
    </xf>
    <xf numFmtId="167" fontId="28" fillId="0" borderId="22" xfId="0" applyNumberFormat="1" applyFont="1" applyFill="1" applyBorder="1" applyAlignment="1" applyProtection="1">
      <alignment vertical="center"/>
    </xf>
    <xf numFmtId="4" fontId="28" fillId="8" borderId="22" xfId="0" applyNumberFormat="1" applyFont="1" applyFill="1" applyBorder="1" applyAlignment="1" applyProtection="1">
      <alignment vertical="center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0" xfId="0" applyFont="1" applyFill="1" applyBorder="1" applyAlignment="1" applyProtection="1">
      <alignment horizontal="center" vertical="center"/>
    </xf>
    <xf numFmtId="49" fontId="28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Font="1" applyFill="1" applyBorder="1" applyAlignment="1" applyProtection="1">
      <alignment horizontal="left" vertical="center" wrapText="1"/>
    </xf>
    <xf numFmtId="0" fontId="28" fillId="0" borderId="0" xfId="0" applyFont="1" applyFill="1" applyBorder="1" applyAlignment="1" applyProtection="1">
      <alignment horizontal="center" vertical="center" wrapText="1"/>
    </xf>
    <xf numFmtId="167" fontId="28" fillId="0" borderId="0" xfId="0" applyNumberFormat="1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28" fillId="5" borderId="0" xfId="0" applyNumberFormat="1" applyFont="1" applyFill="1" applyBorder="1" applyAlignment="1" applyProtection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22" fillId="6" borderId="22" xfId="0" applyNumberFormat="1" applyFont="1" applyFill="1" applyBorder="1" applyAlignment="1">
      <alignment horizontal="left" vertical="center" wrapText="1"/>
    </xf>
    <xf numFmtId="0" fontId="31" fillId="6" borderId="24" xfId="0" applyFont="1" applyFill="1" applyBorder="1" applyAlignment="1">
      <alignment horizontal="left" vertical="center" wrapText="1"/>
    </xf>
    <xf numFmtId="0" fontId="22" fillId="6" borderId="25" xfId="0" applyFont="1" applyFill="1" applyBorder="1" applyAlignment="1">
      <alignment horizontal="left" vertical="center" wrapText="1"/>
    </xf>
    <xf numFmtId="0" fontId="22" fillId="6" borderId="23" xfId="0" applyFont="1" applyFill="1" applyBorder="1" applyAlignment="1">
      <alignment horizontal="left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left" vertical="center"/>
    </xf>
    <xf numFmtId="4" fontId="22" fillId="0" borderId="22" xfId="0" applyNumberFormat="1" applyFont="1" applyBorder="1" applyAlignment="1">
      <alignment horizontal="right" vertical="center" wrapText="1"/>
    </xf>
    <xf numFmtId="4" fontId="22" fillId="0" borderId="23" xfId="0" applyNumberFormat="1" applyFont="1" applyBorder="1" applyAlignment="1">
      <alignment horizontal="righ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14" fontId="0" fillId="0" borderId="0" xfId="0" applyNumberFormat="1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" fontId="13" fillId="0" borderId="4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4" fontId="13" fillId="6" borderId="4" xfId="0" applyNumberFormat="1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  <xf numFmtId="0" fontId="3" fillId="6" borderId="6" xfId="0" applyFont="1" applyFill="1" applyBorder="1" applyAlignment="1">
      <alignment horizontal="left" vertical="center"/>
    </xf>
    <xf numFmtId="0" fontId="0" fillId="6" borderId="6" xfId="0" applyFont="1" applyFill="1" applyBorder="1" applyAlignment="1">
      <alignment vertical="center"/>
    </xf>
    <xf numFmtId="4" fontId="3" fillId="6" borderId="6" xfId="0" applyNumberFormat="1" applyFont="1" applyFill="1" applyBorder="1" applyAlignment="1">
      <alignment vertical="center"/>
    </xf>
    <xf numFmtId="0" fontId="0" fillId="6" borderId="7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7" fillId="4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5" fontId="0" fillId="0" borderId="0" xfId="0" applyNumberFormat="1" applyFont="1" applyAlignment="1">
      <alignment horizontal="left" vertical="center"/>
    </xf>
    <xf numFmtId="0" fontId="17" fillId="4" borderId="6" xfId="0" applyFont="1" applyFill="1" applyBorder="1" applyAlignment="1">
      <alignment horizontal="right" vertical="center"/>
    </xf>
    <xf numFmtId="0" fontId="31" fillId="0" borderId="24" xfId="0" applyFont="1" applyBorder="1" applyAlignment="1">
      <alignment horizontal="left" vertical="center" wrapText="1"/>
    </xf>
    <xf numFmtId="0" fontId="22" fillId="0" borderId="25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22" fillId="0" borderId="24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45" fillId="0" borderId="0" xfId="0" applyFont="1" applyAlignment="1" applyProtection="1">
      <alignment horizontal="left" vertical="center" wrapText="1"/>
    </xf>
    <xf numFmtId="0" fontId="45" fillId="0" borderId="0" xfId="0" applyFont="1" applyAlignment="1" applyProtection="1">
      <alignment horizontal="left" vertical="center"/>
    </xf>
    <xf numFmtId="0" fontId="4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45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/>
    </xf>
    <xf numFmtId="0" fontId="46" fillId="0" borderId="0" xfId="0" applyFont="1" applyAlignment="1">
      <alignment horizontal="left" vertical="center" wrapText="1"/>
    </xf>
    <xf numFmtId="0" fontId="47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Z/Dropbox/Akce%202019/sady/finall%202020/E/VR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kr&#225;liky/dnes%202%20ops/2019-2-2%20-%20Opravy%20vnit&#345;n&#237;ho%20oplocen&#237;%20obj.&#269;.047%20a%20068%20(1)%20stav%20&#250;pravy%20OP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74 - VRN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68 - Opravy vnitřního op..."/>
    </sheetNames>
    <sheetDataSet>
      <sheetData sheetId="0">
        <row r="6">
          <cell r="K6" t="str">
            <v>Opravy vnitřního oplocení obj.č.047 a 068</v>
          </cell>
        </row>
        <row r="8">
          <cell r="AN8" t="str">
            <v>22.2.2019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>60162694</v>
          </cell>
        </row>
        <row r="20">
          <cell r="E20" t="str">
            <v>PS 0401 Liberec</v>
          </cell>
          <cell r="AN20" t="str">
            <v>CZ60162694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79"/>
  <sheetViews>
    <sheetView showGridLines="0" topLeftCell="A74" zoomScaleNormal="100" workbookViewId="0">
      <selection activeCell="AN62" sqref="AN62:AP62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12.710937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4.85546875" customWidth="1"/>
    <col min="57" max="57" width="66.42578125" customWidth="1"/>
    <col min="71" max="91" width="9.28515625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" customHeight="1" x14ac:dyDescent="0.2">
      <c r="AR2" s="588" t="s">
        <v>5</v>
      </c>
      <c r="AS2" s="586"/>
      <c r="AT2" s="586"/>
      <c r="AU2" s="586"/>
      <c r="AV2" s="586"/>
      <c r="AW2" s="586"/>
      <c r="AX2" s="586"/>
      <c r="AY2" s="586"/>
      <c r="AZ2" s="586"/>
      <c r="BA2" s="586"/>
      <c r="BB2" s="586"/>
      <c r="BC2" s="586"/>
      <c r="BD2" s="586"/>
      <c r="BE2" s="586"/>
      <c r="BS2" s="14" t="s">
        <v>6</v>
      </c>
      <c r="BT2" s="14" t="s">
        <v>7</v>
      </c>
    </row>
    <row r="3" spans="1:74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" customHeight="1" x14ac:dyDescent="0.2">
      <c r="B4" s="17"/>
      <c r="D4" s="18" t="s">
        <v>9</v>
      </c>
      <c r="AR4" s="17"/>
      <c r="AS4" s="19" t="s">
        <v>10</v>
      </c>
      <c r="BS4" s="14" t="s">
        <v>11</v>
      </c>
    </row>
    <row r="5" spans="1:74" ht="12" customHeight="1" x14ac:dyDescent="0.2">
      <c r="B5" s="17"/>
      <c r="D5" s="20" t="s">
        <v>12</v>
      </c>
      <c r="J5" s="260" t="s">
        <v>745</v>
      </c>
      <c r="K5" s="585"/>
      <c r="L5" s="586"/>
      <c r="M5" s="586"/>
      <c r="N5" s="586"/>
      <c r="O5" s="586"/>
      <c r="P5" s="586"/>
      <c r="Q5" s="586"/>
      <c r="R5" s="586"/>
      <c r="S5" s="586"/>
      <c r="T5" s="586"/>
      <c r="U5" s="586"/>
      <c r="V5" s="586"/>
      <c r="W5" s="586"/>
      <c r="X5" s="586"/>
      <c r="Y5" s="586"/>
      <c r="Z5" s="586"/>
      <c r="AA5" s="586"/>
      <c r="AB5" s="586"/>
      <c r="AC5" s="586"/>
      <c r="AD5" s="586"/>
      <c r="AE5" s="586"/>
      <c r="AF5" s="586"/>
      <c r="AG5" s="586"/>
      <c r="AH5" s="586"/>
      <c r="AI5" s="586"/>
      <c r="AJ5" s="586"/>
      <c r="AK5" s="586"/>
      <c r="AL5" s="586"/>
      <c r="AM5" s="586"/>
      <c r="AN5" s="586"/>
      <c r="AO5" s="586"/>
      <c r="AR5" s="17"/>
      <c r="BS5" s="14" t="s">
        <v>6</v>
      </c>
    </row>
    <row r="6" spans="1:74" ht="36.9" customHeight="1" x14ac:dyDescent="0.2">
      <c r="B6" s="17"/>
      <c r="D6" s="21" t="s">
        <v>13</v>
      </c>
      <c r="K6" s="587" t="s">
        <v>707</v>
      </c>
      <c r="L6" s="586"/>
      <c r="M6" s="586"/>
      <c r="N6" s="586"/>
      <c r="O6" s="586"/>
      <c r="P6" s="586"/>
      <c r="Q6" s="586"/>
      <c r="R6" s="586"/>
      <c r="S6" s="586"/>
      <c r="T6" s="586"/>
      <c r="U6" s="586"/>
      <c r="V6" s="586"/>
      <c r="W6" s="586"/>
      <c r="X6" s="586"/>
      <c r="Y6" s="586"/>
      <c r="Z6" s="586"/>
      <c r="AA6" s="586"/>
      <c r="AB6" s="586"/>
      <c r="AC6" s="586"/>
      <c r="AD6" s="586"/>
      <c r="AE6" s="586"/>
      <c r="AF6" s="586"/>
      <c r="AG6" s="586"/>
      <c r="AH6" s="586"/>
      <c r="AI6" s="586"/>
      <c r="AJ6" s="586"/>
      <c r="AK6" s="586"/>
      <c r="AL6" s="586"/>
      <c r="AM6" s="586"/>
      <c r="AN6" s="586"/>
      <c r="AO6" s="586"/>
      <c r="AR6" s="17" t="s">
        <v>875</v>
      </c>
      <c r="BS6" s="14" t="s">
        <v>6</v>
      </c>
    </row>
    <row r="7" spans="1:74" ht="12" customHeight="1" x14ac:dyDescent="0.2">
      <c r="B7" s="17"/>
      <c r="D7" s="22" t="s">
        <v>14</v>
      </c>
      <c r="K7" s="14" t="s">
        <v>1</v>
      </c>
      <c r="AK7" s="22" t="s">
        <v>15</v>
      </c>
      <c r="AN7" s="14" t="s">
        <v>1</v>
      </c>
      <c r="AR7" s="17"/>
      <c r="BS7" s="14" t="s">
        <v>6</v>
      </c>
    </row>
    <row r="8" spans="1:74" ht="12" customHeight="1" x14ac:dyDescent="0.2">
      <c r="B8" s="17"/>
      <c r="D8" s="22" t="s">
        <v>16</v>
      </c>
      <c r="K8" s="259" t="s">
        <v>743</v>
      </c>
      <c r="AK8" s="22" t="s">
        <v>18</v>
      </c>
      <c r="AN8" s="262">
        <v>43524</v>
      </c>
      <c r="AR8" s="17"/>
      <c r="BS8" s="14" t="s">
        <v>6</v>
      </c>
    </row>
    <row r="9" spans="1:74" ht="14.4" customHeight="1" x14ac:dyDescent="0.2">
      <c r="B9" s="17"/>
      <c r="AR9" s="17"/>
      <c r="BS9" s="14" t="s">
        <v>6</v>
      </c>
    </row>
    <row r="10" spans="1:74" ht="12" customHeight="1" x14ac:dyDescent="0.2">
      <c r="B10" s="17"/>
      <c r="D10" s="22" t="s">
        <v>19</v>
      </c>
      <c r="AK10" s="22" t="s">
        <v>20</v>
      </c>
      <c r="AN10" s="14" t="s">
        <v>1</v>
      </c>
      <c r="AR10" s="17"/>
      <c r="BS10" s="14" t="s">
        <v>6</v>
      </c>
    </row>
    <row r="11" spans="1:74" ht="18.45" customHeight="1" x14ac:dyDescent="0.2">
      <c r="B11" s="17"/>
      <c r="E11" s="14" t="s">
        <v>17</v>
      </c>
      <c r="AK11" s="22" t="s">
        <v>21</v>
      </c>
      <c r="AN11" s="14" t="s">
        <v>1</v>
      </c>
      <c r="AR11" s="17"/>
      <c r="BS11" s="14" t="s">
        <v>6</v>
      </c>
    </row>
    <row r="12" spans="1:74" ht="6.9" customHeight="1" x14ac:dyDescent="0.2">
      <c r="B12" s="17"/>
      <c r="AR12" s="17"/>
      <c r="BS12" s="14" t="s">
        <v>6</v>
      </c>
    </row>
    <row r="13" spans="1:74" ht="12" customHeight="1" x14ac:dyDescent="0.2">
      <c r="B13" s="17"/>
      <c r="D13" s="22" t="s">
        <v>22</v>
      </c>
      <c r="AK13" s="22" t="s">
        <v>20</v>
      </c>
      <c r="AN13" s="14" t="s">
        <v>1</v>
      </c>
      <c r="AR13" s="17"/>
      <c r="BS13" s="14" t="s">
        <v>6</v>
      </c>
    </row>
    <row r="14" spans="1:74" x14ac:dyDescent="0.2">
      <c r="B14" s="17"/>
      <c r="E14" s="14" t="s">
        <v>17</v>
      </c>
      <c r="AK14" s="22" t="s">
        <v>21</v>
      </c>
      <c r="AN14" s="14" t="s">
        <v>1</v>
      </c>
      <c r="AR14" s="17"/>
      <c r="BS14" s="14" t="s">
        <v>6</v>
      </c>
    </row>
    <row r="15" spans="1:74" ht="6.9" customHeight="1" x14ac:dyDescent="0.2">
      <c r="B15" s="17"/>
      <c r="AR15" s="17"/>
      <c r="BS15" s="14" t="s">
        <v>3</v>
      </c>
    </row>
    <row r="16" spans="1:74" ht="12" customHeight="1" x14ac:dyDescent="0.2">
      <c r="B16" s="17"/>
      <c r="D16" s="22" t="s">
        <v>23</v>
      </c>
      <c r="AK16" s="22" t="s">
        <v>20</v>
      </c>
      <c r="AN16" s="14" t="s">
        <v>1</v>
      </c>
      <c r="AR16" s="17"/>
      <c r="BS16" s="14" t="s">
        <v>3</v>
      </c>
    </row>
    <row r="17" spans="2:71" ht="18.45" customHeight="1" x14ac:dyDescent="0.2">
      <c r="B17" s="17"/>
      <c r="E17" s="14" t="s">
        <v>17</v>
      </c>
      <c r="AK17" s="22" t="s">
        <v>21</v>
      </c>
      <c r="AN17" s="14" t="s">
        <v>1</v>
      </c>
      <c r="AR17" s="17"/>
      <c r="BS17" s="14" t="s">
        <v>24</v>
      </c>
    </row>
    <row r="18" spans="2:71" ht="6.9" customHeight="1" x14ac:dyDescent="0.2">
      <c r="B18" s="17"/>
      <c r="AR18" s="17"/>
      <c r="BS18" s="14" t="s">
        <v>6</v>
      </c>
    </row>
    <row r="19" spans="2:71" ht="12" customHeight="1" x14ac:dyDescent="0.2">
      <c r="B19" s="17"/>
      <c r="D19" s="22" t="s">
        <v>25</v>
      </c>
      <c r="AK19" s="22" t="s">
        <v>20</v>
      </c>
      <c r="AN19" s="14" t="s">
        <v>1</v>
      </c>
      <c r="AR19" s="17"/>
      <c r="BS19" s="14" t="s">
        <v>6</v>
      </c>
    </row>
    <row r="20" spans="2:71" ht="18.45" customHeight="1" x14ac:dyDescent="0.2">
      <c r="B20" s="17"/>
      <c r="E20" s="14" t="s">
        <v>17</v>
      </c>
      <c r="AK20" s="22" t="s">
        <v>21</v>
      </c>
      <c r="AN20" s="14" t="s">
        <v>1</v>
      </c>
      <c r="AR20" s="17"/>
      <c r="BS20" s="14" t="s">
        <v>3</v>
      </c>
    </row>
    <row r="21" spans="2:71" ht="6.9" customHeight="1" x14ac:dyDescent="0.2">
      <c r="B21" s="17"/>
      <c r="AR21" s="17"/>
    </row>
    <row r="22" spans="2:71" ht="12" customHeight="1" x14ac:dyDescent="0.2">
      <c r="B22" s="17"/>
      <c r="D22" s="22" t="s">
        <v>26</v>
      </c>
      <c r="AR22" s="17"/>
    </row>
    <row r="23" spans="2:71" ht="16.5" customHeight="1" x14ac:dyDescent="0.2">
      <c r="B23" s="17"/>
      <c r="E23" s="589" t="s">
        <v>1</v>
      </c>
      <c r="F23" s="589"/>
      <c r="G23" s="589"/>
      <c r="H23" s="589"/>
      <c r="I23" s="589"/>
      <c r="J23" s="589"/>
      <c r="K23" s="589"/>
      <c r="L23" s="589"/>
      <c r="M23" s="589"/>
      <c r="N23" s="589"/>
      <c r="O23" s="589"/>
      <c r="P23" s="589"/>
      <c r="Q23" s="589"/>
      <c r="R23" s="589"/>
      <c r="S23" s="589"/>
      <c r="T23" s="589"/>
      <c r="U23" s="589"/>
      <c r="V23" s="589"/>
      <c r="W23" s="589"/>
      <c r="X23" s="589"/>
      <c r="Y23" s="589"/>
      <c r="Z23" s="589"/>
      <c r="AA23" s="589"/>
      <c r="AB23" s="589"/>
      <c r="AC23" s="589"/>
      <c r="AD23" s="589"/>
      <c r="AE23" s="589"/>
      <c r="AF23" s="589"/>
      <c r="AG23" s="589"/>
      <c r="AH23" s="589"/>
      <c r="AI23" s="589"/>
      <c r="AJ23" s="589"/>
      <c r="AK23" s="589"/>
      <c r="AL23" s="589"/>
      <c r="AM23" s="589"/>
      <c r="AN23" s="589"/>
      <c r="AR23" s="17"/>
    </row>
    <row r="24" spans="2:71" ht="6.9" customHeight="1" x14ac:dyDescent="0.2">
      <c r="B24" s="17"/>
      <c r="AR24" s="17"/>
    </row>
    <row r="25" spans="2:71" ht="12" customHeight="1" x14ac:dyDescent="0.2">
      <c r="B25" s="457"/>
      <c r="C25" s="440"/>
      <c r="D25" s="458" t="s">
        <v>27</v>
      </c>
      <c r="E25" s="459"/>
      <c r="F25" s="459"/>
      <c r="G25" s="459"/>
      <c r="H25" s="459"/>
      <c r="I25" s="459"/>
      <c r="J25" s="459"/>
      <c r="K25" s="459"/>
      <c r="L25" s="459"/>
      <c r="M25" s="459" t="s">
        <v>890</v>
      </c>
      <c r="N25" s="459"/>
      <c r="O25" s="459"/>
      <c r="P25" s="459"/>
      <c r="Q25" s="459"/>
      <c r="R25" s="459"/>
      <c r="S25" s="459"/>
      <c r="T25" s="459"/>
      <c r="U25" s="459"/>
      <c r="V25" s="459"/>
      <c r="W25" s="459"/>
      <c r="X25" s="459"/>
      <c r="Y25" s="459"/>
      <c r="Z25" s="459"/>
      <c r="AA25" s="459"/>
      <c r="AB25" s="459"/>
      <c r="AC25" s="459"/>
      <c r="AD25" s="459"/>
      <c r="AE25" s="459"/>
      <c r="AF25" s="459"/>
      <c r="AG25" s="459"/>
      <c r="AH25" s="459"/>
      <c r="AI25" s="459"/>
      <c r="AJ25" s="459"/>
      <c r="AK25" s="592">
        <f>AI63</f>
        <v>0</v>
      </c>
      <c r="AL25" s="593"/>
      <c r="AM25" s="593"/>
      <c r="AN25" s="593"/>
      <c r="AO25" s="593"/>
      <c r="AP25" s="440"/>
      <c r="AR25" s="17"/>
    </row>
    <row r="26" spans="2:71" s="417" customFormat="1" ht="12" customHeight="1" x14ac:dyDescent="0.2">
      <c r="B26" s="24"/>
      <c r="C26" s="416"/>
      <c r="D26" s="416"/>
      <c r="E26" s="416"/>
      <c r="F26" s="416"/>
      <c r="G26" s="416"/>
      <c r="H26" s="416"/>
      <c r="I26" s="416"/>
      <c r="J26" s="416"/>
      <c r="K26" s="416"/>
      <c r="L26" s="416"/>
      <c r="M26" s="416"/>
      <c r="N26" s="416"/>
      <c r="O26" s="416"/>
      <c r="P26" s="416"/>
      <c r="Q26" s="416"/>
      <c r="R26" s="416"/>
      <c r="S26" s="416"/>
      <c r="T26" s="416"/>
      <c r="U26" s="416"/>
      <c r="V26" s="416"/>
      <c r="W26" s="416"/>
      <c r="X26" s="416"/>
      <c r="Y26" s="416"/>
      <c r="Z26" s="416"/>
      <c r="AA26" s="416"/>
      <c r="AB26" s="416"/>
      <c r="AC26" s="416"/>
      <c r="AD26" s="416"/>
      <c r="AE26" s="416"/>
      <c r="AF26" s="416"/>
      <c r="AG26" s="416"/>
      <c r="AH26" s="416"/>
      <c r="AI26" s="416"/>
      <c r="AJ26" s="416"/>
      <c r="AK26" s="416"/>
      <c r="AL26" s="416"/>
      <c r="AM26" s="416"/>
      <c r="AN26" s="416"/>
      <c r="AO26" s="416"/>
      <c r="AP26" s="416"/>
      <c r="AR26" s="17"/>
    </row>
    <row r="27" spans="2:71" s="417" customFormat="1" ht="12" customHeight="1" x14ac:dyDescent="0.2">
      <c r="B27" s="24"/>
      <c r="C27" s="416"/>
      <c r="D27" s="416"/>
      <c r="E27" s="416"/>
      <c r="F27" s="416"/>
      <c r="G27" s="416"/>
      <c r="H27" s="416"/>
      <c r="I27" s="416"/>
      <c r="J27" s="416"/>
      <c r="K27" s="416"/>
      <c r="L27" s="564" t="s">
        <v>28</v>
      </c>
      <c r="M27" s="564"/>
      <c r="N27" s="564"/>
      <c r="O27" s="564"/>
      <c r="P27" s="564"/>
      <c r="Q27" s="416"/>
      <c r="R27" s="416"/>
      <c r="S27" s="416"/>
      <c r="T27" s="416"/>
      <c r="U27" s="416"/>
      <c r="V27" s="416"/>
      <c r="W27" s="564" t="s">
        <v>29</v>
      </c>
      <c r="X27" s="564"/>
      <c r="Y27" s="564"/>
      <c r="Z27" s="564"/>
      <c r="AA27" s="564"/>
      <c r="AB27" s="564"/>
      <c r="AC27" s="564"/>
      <c r="AD27" s="564"/>
      <c r="AE27" s="564"/>
      <c r="AF27" s="416"/>
      <c r="AG27" s="416"/>
      <c r="AH27" s="416"/>
      <c r="AI27" s="416"/>
      <c r="AJ27" s="416"/>
      <c r="AK27" s="564" t="s">
        <v>30</v>
      </c>
      <c r="AL27" s="564"/>
      <c r="AM27" s="564"/>
      <c r="AN27" s="564"/>
      <c r="AO27" s="564"/>
      <c r="AP27" s="416"/>
      <c r="AR27" s="17"/>
    </row>
    <row r="28" spans="2:71" s="417" customFormat="1" ht="12" customHeight="1" x14ac:dyDescent="0.2">
      <c r="B28" s="28"/>
      <c r="C28" s="419"/>
      <c r="D28" s="421" t="s">
        <v>31</v>
      </c>
      <c r="E28" s="419"/>
      <c r="F28" s="421" t="s">
        <v>32</v>
      </c>
      <c r="G28" s="419"/>
      <c r="H28" s="419"/>
      <c r="I28" s="419"/>
      <c r="J28" s="419"/>
      <c r="K28" s="419"/>
      <c r="L28" s="567">
        <v>0.21</v>
      </c>
      <c r="M28" s="566"/>
      <c r="N28" s="566"/>
      <c r="O28" s="566"/>
      <c r="P28" s="566"/>
      <c r="Q28" s="419"/>
      <c r="R28" s="419"/>
      <c r="S28" s="419"/>
      <c r="T28" s="419"/>
      <c r="U28" s="419"/>
      <c r="V28" s="419"/>
      <c r="W28" s="565">
        <f>AK25</f>
        <v>0</v>
      </c>
      <c r="X28" s="566"/>
      <c r="Y28" s="566"/>
      <c r="Z28" s="566"/>
      <c r="AA28" s="566"/>
      <c r="AB28" s="566"/>
      <c r="AC28" s="566"/>
      <c r="AD28" s="566"/>
      <c r="AE28" s="566"/>
      <c r="AF28" s="419"/>
      <c r="AG28" s="419"/>
      <c r="AH28" s="419"/>
      <c r="AI28" s="419"/>
      <c r="AJ28" s="419"/>
      <c r="AK28" s="565">
        <f>ROUND(W28*0.21, 2)</f>
        <v>0</v>
      </c>
      <c r="AL28" s="566"/>
      <c r="AM28" s="566"/>
      <c r="AN28" s="566"/>
      <c r="AO28" s="566"/>
      <c r="AP28" s="419"/>
      <c r="AR28" s="17"/>
    </row>
    <row r="29" spans="2:71" s="417" customFormat="1" ht="12" customHeight="1" x14ac:dyDescent="0.2">
      <c r="B29" s="28"/>
      <c r="C29" s="419"/>
      <c r="D29" s="419"/>
      <c r="E29" s="419"/>
      <c r="F29" s="421" t="s">
        <v>33</v>
      </c>
      <c r="G29" s="419"/>
      <c r="H29" s="419"/>
      <c r="I29" s="419"/>
      <c r="J29" s="419"/>
      <c r="K29" s="419"/>
      <c r="L29" s="567">
        <v>0.15</v>
      </c>
      <c r="M29" s="566"/>
      <c r="N29" s="566"/>
      <c r="O29" s="566"/>
      <c r="P29" s="566"/>
      <c r="Q29" s="419"/>
      <c r="R29" s="419"/>
      <c r="S29" s="419"/>
      <c r="T29" s="419"/>
      <c r="U29" s="419"/>
      <c r="V29" s="419"/>
      <c r="W29" s="565">
        <f>ROUND(BA50, 2)</f>
        <v>0</v>
      </c>
      <c r="X29" s="566"/>
      <c r="Y29" s="566"/>
      <c r="Z29" s="566"/>
      <c r="AA29" s="566"/>
      <c r="AB29" s="566"/>
      <c r="AC29" s="566"/>
      <c r="AD29" s="566"/>
      <c r="AE29" s="566"/>
      <c r="AF29" s="419"/>
      <c r="AG29" s="419"/>
      <c r="AH29" s="419"/>
      <c r="AI29" s="419"/>
      <c r="AJ29" s="419"/>
      <c r="AK29" s="565">
        <f>ROUND(AW50, 2)</f>
        <v>0</v>
      </c>
      <c r="AL29" s="566"/>
      <c r="AM29" s="566"/>
      <c r="AN29" s="566"/>
      <c r="AO29" s="566"/>
      <c r="AP29" s="419"/>
      <c r="AR29" s="17"/>
    </row>
    <row r="30" spans="2:71" s="417" customFormat="1" ht="12" customHeight="1" x14ac:dyDescent="0.2">
      <c r="B30" s="24"/>
      <c r="C30" s="416"/>
      <c r="D30" s="416"/>
      <c r="E30" s="416"/>
      <c r="F30" s="416"/>
      <c r="G30" s="416"/>
      <c r="H30" s="416"/>
      <c r="I30" s="416"/>
      <c r="J30" s="416"/>
      <c r="K30" s="416"/>
      <c r="L30" s="416"/>
      <c r="M30" s="416"/>
      <c r="N30" s="416"/>
      <c r="O30" s="416"/>
      <c r="P30" s="416"/>
      <c r="Q30" s="416"/>
      <c r="R30" s="416"/>
      <c r="S30" s="416"/>
      <c r="T30" s="416"/>
      <c r="U30" s="416"/>
      <c r="V30" s="416"/>
      <c r="W30" s="416"/>
      <c r="X30" s="416"/>
      <c r="Y30" s="416"/>
      <c r="Z30" s="416"/>
      <c r="AA30" s="416"/>
      <c r="AB30" s="416"/>
      <c r="AC30" s="416"/>
      <c r="AD30" s="416"/>
      <c r="AE30" s="416"/>
      <c r="AF30" s="416"/>
      <c r="AG30" s="416"/>
      <c r="AH30" s="416"/>
      <c r="AI30" s="416"/>
      <c r="AJ30" s="416"/>
      <c r="AK30" s="416"/>
      <c r="AL30" s="416"/>
      <c r="AM30" s="416"/>
      <c r="AN30" s="416"/>
      <c r="AO30" s="416"/>
      <c r="AP30" s="416"/>
      <c r="AR30" s="17"/>
    </row>
    <row r="31" spans="2:71" s="417" customFormat="1" ht="12" customHeight="1" x14ac:dyDescent="0.2">
      <c r="B31" s="457"/>
      <c r="C31" s="440"/>
      <c r="D31" s="460" t="s">
        <v>37</v>
      </c>
      <c r="E31" s="461"/>
      <c r="F31" s="461"/>
      <c r="G31" s="461"/>
      <c r="H31" s="461"/>
      <c r="I31" s="461"/>
      <c r="J31" s="461"/>
      <c r="K31" s="461"/>
      <c r="L31" s="461"/>
      <c r="M31" s="461"/>
      <c r="N31" s="461"/>
      <c r="O31" s="461"/>
      <c r="P31" s="461"/>
      <c r="Q31" s="461"/>
      <c r="R31" s="461"/>
      <c r="S31" s="461"/>
      <c r="T31" s="462" t="s">
        <v>38</v>
      </c>
      <c r="U31" s="461"/>
      <c r="V31" s="461"/>
      <c r="W31" s="461"/>
      <c r="X31" s="594" t="s">
        <v>39</v>
      </c>
      <c r="Y31" s="595"/>
      <c r="Z31" s="595"/>
      <c r="AA31" s="595"/>
      <c r="AB31" s="595"/>
      <c r="AC31" s="461"/>
      <c r="AD31" s="461"/>
      <c r="AE31" s="461"/>
      <c r="AF31" s="461"/>
      <c r="AG31" s="461"/>
      <c r="AH31" s="461"/>
      <c r="AI31" s="461"/>
      <c r="AJ31" s="461"/>
      <c r="AK31" s="596">
        <f>SUM(AK25:AK29)</f>
        <v>0</v>
      </c>
      <c r="AL31" s="595"/>
      <c r="AM31" s="595"/>
      <c r="AN31" s="595"/>
      <c r="AO31" s="597"/>
      <c r="AP31" s="440"/>
      <c r="AR31" s="17"/>
    </row>
    <row r="32" spans="2:71" s="417" customFormat="1" ht="6.9" customHeight="1" x14ac:dyDescent="0.2">
      <c r="B32" s="17"/>
      <c r="D32" s="456"/>
      <c r="E32" s="456"/>
      <c r="F32" s="456"/>
      <c r="G32" s="456"/>
      <c r="H32" s="456"/>
      <c r="I32" s="456"/>
      <c r="J32" s="456"/>
      <c r="K32" s="456"/>
      <c r="L32" s="456"/>
      <c r="M32" s="456"/>
      <c r="N32" s="456"/>
      <c r="O32" s="456"/>
      <c r="P32" s="456"/>
      <c r="Q32" s="456"/>
      <c r="R32" s="456"/>
      <c r="S32" s="456"/>
      <c r="T32" s="456"/>
      <c r="U32" s="456"/>
      <c r="V32" s="456"/>
      <c r="W32" s="456"/>
      <c r="X32" s="456"/>
      <c r="Y32" s="456"/>
      <c r="Z32" s="456"/>
      <c r="AA32" s="456"/>
      <c r="AB32" s="456"/>
      <c r="AC32" s="456"/>
      <c r="AD32" s="456"/>
      <c r="AE32" s="456"/>
      <c r="AF32" s="456"/>
      <c r="AG32" s="456"/>
      <c r="AH32" s="456"/>
      <c r="AI32" s="456"/>
      <c r="AJ32" s="456"/>
      <c r="AK32" s="456"/>
      <c r="AL32" s="456"/>
      <c r="AM32" s="456"/>
      <c r="AN32" s="456"/>
      <c r="AO32" s="456"/>
      <c r="AR32" s="17"/>
    </row>
    <row r="33" spans="2:44" s="1" customFormat="1" ht="25.95" customHeight="1" x14ac:dyDescent="0.2">
      <c r="B33" s="24"/>
      <c r="D33" s="25" t="s">
        <v>27</v>
      </c>
      <c r="E33" s="26"/>
      <c r="F33" s="26"/>
      <c r="G33" s="26"/>
      <c r="H33" s="26"/>
      <c r="I33" s="26"/>
      <c r="J33" s="26"/>
      <c r="K33" s="26"/>
      <c r="L33" s="26"/>
      <c r="M33" s="418" t="s">
        <v>891</v>
      </c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590">
        <f>ROUND(AG61,2)-AK25</f>
        <v>0</v>
      </c>
      <c r="AL33" s="591"/>
      <c r="AM33" s="591"/>
      <c r="AN33" s="591"/>
      <c r="AO33" s="591"/>
      <c r="AR33" s="24"/>
    </row>
    <row r="34" spans="2:44" s="1" customFormat="1" ht="6.9" customHeight="1" x14ac:dyDescent="0.2">
      <c r="B34" s="24"/>
      <c r="AR34" s="24"/>
    </row>
    <row r="35" spans="2:44" s="1" customFormat="1" x14ac:dyDescent="0.2">
      <c r="B35" s="24"/>
      <c r="L35" s="564" t="s">
        <v>28</v>
      </c>
      <c r="M35" s="564"/>
      <c r="N35" s="564"/>
      <c r="O35" s="564"/>
      <c r="P35" s="564"/>
      <c r="W35" s="564" t="s">
        <v>29</v>
      </c>
      <c r="X35" s="564"/>
      <c r="Y35" s="564"/>
      <c r="Z35" s="564"/>
      <c r="AA35" s="564"/>
      <c r="AB35" s="564"/>
      <c r="AC35" s="564"/>
      <c r="AD35" s="564"/>
      <c r="AE35" s="564"/>
      <c r="AK35" s="564" t="s">
        <v>30</v>
      </c>
      <c r="AL35" s="564"/>
      <c r="AM35" s="564"/>
      <c r="AN35" s="564"/>
      <c r="AO35" s="564"/>
      <c r="AR35" s="24"/>
    </row>
    <row r="36" spans="2:44" s="2" customFormat="1" ht="14.4" customHeight="1" x14ac:dyDescent="0.2">
      <c r="B36" s="28"/>
      <c r="D36" s="22" t="s">
        <v>31</v>
      </c>
      <c r="F36" s="22" t="s">
        <v>32</v>
      </c>
      <c r="L36" s="567">
        <v>0.21</v>
      </c>
      <c r="M36" s="566"/>
      <c r="N36" s="566"/>
      <c r="O36" s="566"/>
      <c r="P36" s="566"/>
      <c r="W36" s="565">
        <f>AK33</f>
        <v>0</v>
      </c>
      <c r="X36" s="566"/>
      <c r="Y36" s="566"/>
      <c r="Z36" s="566"/>
      <c r="AA36" s="566"/>
      <c r="AB36" s="566"/>
      <c r="AC36" s="566"/>
      <c r="AD36" s="566"/>
      <c r="AE36" s="566"/>
      <c r="AK36" s="565">
        <f>ROUND(W36*0.21, 2)</f>
        <v>0</v>
      </c>
      <c r="AL36" s="566"/>
      <c r="AM36" s="566"/>
      <c r="AN36" s="566"/>
      <c r="AO36" s="566"/>
      <c r="AR36" s="28"/>
    </row>
    <row r="37" spans="2:44" s="2" customFormat="1" ht="14.4" customHeight="1" x14ac:dyDescent="0.2">
      <c r="B37" s="28"/>
      <c r="F37" s="22" t="s">
        <v>33</v>
      </c>
      <c r="L37" s="567">
        <v>0.15</v>
      </c>
      <c r="M37" s="566"/>
      <c r="N37" s="566"/>
      <c r="O37" s="566"/>
      <c r="P37" s="566"/>
      <c r="W37" s="565">
        <f>ROUND(BA61, 2)</f>
        <v>0</v>
      </c>
      <c r="X37" s="566"/>
      <c r="Y37" s="566"/>
      <c r="Z37" s="566"/>
      <c r="AA37" s="566"/>
      <c r="AB37" s="566"/>
      <c r="AC37" s="566"/>
      <c r="AD37" s="566"/>
      <c r="AE37" s="566"/>
      <c r="AK37" s="565">
        <f>ROUND(AW61, 2)</f>
        <v>0</v>
      </c>
      <c r="AL37" s="566"/>
      <c r="AM37" s="566"/>
      <c r="AN37" s="566"/>
      <c r="AO37" s="566"/>
      <c r="AR37" s="28"/>
    </row>
    <row r="38" spans="2:44" s="2" customFormat="1" ht="14.4" hidden="1" customHeight="1" x14ac:dyDescent="0.2">
      <c r="B38" s="28"/>
      <c r="F38" s="22" t="s">
        <v>34</v>
      </c>
      <c r="L38" s="567">
        <v>0.21</v>
      </c>
      <c r="M38" s="566"/>
      <c r="N38" s="566"/>
      <c r="O38" s="566"/>
      <c r="P38" s="566"/>
      <c r="W38" s="565">
        <f>ROUND(BB61, 2)</f>
        <v>0</v>
      </c>
      <c r="X38" s="566"/>
      <c r="Y38" s="566"/>
      <c r="Z38" s="566"/>
      <c r="AA38" s="566"/>
      <c r="AB38" s="566"/>
      <c r="AC38" s="566"/>
      <c r="AD38" s="566"/>
      <c r="AE38" s="566"/>
      <c r="AK38" s="565">
        <v>0</v>
      </c>
      <c r="AL38" s="566"/>
      <c r="AM38" s="566"/>
      <c r="AN38" s="566"/>
      <c r="AO38" s="566"/>
      <c r="AR38" s="28"/>
    </row>
    <row r="39" spans="2:44" s="2" customFormat="1" ht="14.4" hidden="1" customHeight="1" x14ac:dyDescent="0.2">
      <c r="B39" s="28"/>
      <c r="F39" s="22" t="s">
        <v>35</v>
      </c>
      <c r="L39" s="567">
        <v>0.15</v>
      </c>
      <c r="M39" s="566"/>
      <c r="N39" s="566"/>
      <c r="O39" s="566"/>
      <c r="P39" s="566"/>
      <c r="W39" s="565">
        <f>ROUND(BC61, 2)</f>
        <v>0</v>
      </c>
      <c r="X39" s="566"/>
      <c r="Y39" s="566"/>
      <c r="Z39" s="566"/>
      <c r="AA39" s="566"/>
      <c r="AB39" s="566"/>
      <c r="AC39" s="566"/>
      <c r="AD39" s="566"/>
      <c r="AE39" s="566"/>
      <c r="AK39" s="565">
        <v>0</v>
      </c>
      <c r="AL39" s="566"/>
      <c r="AM39" s="566"/>
      <c r="AN39" s="566"/>
      <c r="AO39" s="566"/>
      <c r="AR39" s="28"/>
    </row>
    <row r="40" spans="2:44" s="2" customFormat="1" ht="14.4" hidden="1" customHeight="1" x14ac:dyDescent="0.2">
      <c r="B40" s="28"/>
      <c r="F40" s="22" t="s">
        <v>36</v>
      </c>
      <c r="L40" s="567">
        <v>0</v>
      </c>
      <c r="M40" s="566"/>
      <c r="N40" s="566"/>
      <c r="O40" s="566"/>
      <c r="P40" s="566"/>
      <c r="W40" s="565">
        <f>ROUND(BD61, 2)</f>
        <v>0</v>
      </c>
      <c r="X40" s="566"/>
      <c r="Y40" s="566"/>
      <c r="Z40" s="566"/>
      <c r="AA40" s="566"/>
      <c r="AB40" s="566"/>
      <c r="AC40" s="566"/>
      <c r="AD40" s="566"/>
      <c r="AE40" s="566"/>
      <c r="AK40" s="565">
        <v>0</v>
      </c>
      <c r="AL40" s="566"/>
      <c r="AM40" s="566"/>
      <c r="AN40" s="566"/>
      <c r="AO40" s="566"/>
      <c r="AR40" s="28"/>
    </row>
    <row r="41" spans="2:44" s="1" customFormat="1" ht="6.9" customHeight="1" x14ac:dyDescent="0.2">
      <c r="B41" s="24"/>
      <c r="AR41" s="24"/>
    </row>
    <row r="42" spans="2:44" s="1" customFormat="1" ht="25.95" customHeight="1" x14ac:dyDescent="0.2">
      <c r="B42" s="24"/>
      <c r="C42" s="30"/>
      <c r="D42" s="31" t="s">
        <v>37</v>
      </c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3" t="s">
        <v>38</v>
      </c>
      <c r="U42" s="32"/>
      <c r="V42" s="32"/>
      <c r="W42" s="32"/>
      <c r="X42" s="598" t="s">
        <v>39</v>
      </c>
      <c r="Y42" s="599"/>
      <c r="Z42" s="599"/>
      <c r="AA42" s="599"/>
      <c r="AB42" s="599"/>
      <c r="AC42" s="32"/>
      <c r="AD42" s="32"/>
      <c r="AE42" s="32"/>
      <c r="AF42" s="32"/>
      <c r="AG42" s="32"/>
      <c r="AH42" s="32"/>
      <c r="AI42" s="32"/>
      <c r="AJ42" s="32"/>
      <c r="AK42" s="600">
        <f>SUM(AK33:AK40)</f>
        <v>0</v>
      </c>
      <c r="AL42" s="599"/>
      <c r="AM42" s="599"/>
      <c r="AN42" s="599"/>
      <c r="AO42" s="601"/>
      <c r="AP42" s="30"/>
      <c r="AQ42" s="30"/>
      <c r="AR42" s="24"/>
    </row>
    <row r="43" spans="2:44" s="1" customFormat="1" ht="6.9" customHeight="1" x14ac:dyDescent="0.2">
      <c r="B43" s="24"/>
      <c r="C43" s="416"/>
      <c r="D43" s="416"/>
      <c r="E43" s="416"/>
      <c r="F43" s="416"/>
      <c r="G43" s="416"/>
      <c r="H43" s="416"/>
      <c r="I43" s="416"/>
      <c r="J43" s="416"/>
      <c r="K43" s="416"/>
      <c r="L43" s="416"/>
      <c r="M43" s="416"/>
      <c r="N43" s="416"/>
      <c r="O43" s="416"/>
      <c r="P43" s="416"/>
      <c r="Q43" s="416"/>
      <c r="R43" s="416"/>
      <c r="S43" s="416"/>
      <c r="T43" s="416"/>
      <c r="U43" s="416"/>
      <c r="V43" s="416"/>
      <c r="W43" s="416"/>
      <c r="X43" s="416"/>
      <c r="Y43" s="416"/>
      <c r="Z43" s="416"/>
      <c r="AA43" s="416"/>
      <c r="AB43" s="416"/>
      <c r="AC43" s="416"/>
      <c r="AD43" s="416"/>
      <c r="AE43" s="416"/>
      <c r="AF43" s="416"/>
      <c r="AG43" s="416"/>
      <c r="AH43" s="416"/>
      <c r="AI43" s="416"/>
      <c r="AJ43" s="416"/>
      <c r="AK43" s="416"/>
      <c r="AL43" s="416"/>
      <c r="AM43" s="416"/>
      <c r="AN43" s="416"/>
      <c r="AO43" s="416"/>
      <c r="AP43" s="416"/>
      <c r="AQ43" s="416"/>
      <c r="AR43" s="24"/>
    </row>
    <row r="44" spans="2:44" s="1" customFormat="1" ht="6.9" customHeight="1" x14ac:dyDescent="0.2"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24"/>
    </row>
    <row r="48" spans="2:44" s="1" customFormat="1" ht="6.9" customHeight="1" x14ac:dyDescent="0.2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24"/>
    </row>
    <row r="49" spans="1:91" s="1" customFormat="1" ht="24.9" customHeight="1" x14ac:dyDescent="0.2">
      <c r="B49" s="24"/>
      <c r="C49" s="18" t="s">
        <v>40</v>
      </c>
      <c r="D49" s="416"/>
      <c r="E49" s="416"/>
      <c r="F49" s="416"/>
      <c r="G49" s="416"/>
      <c r="H49" s="416"/>
      <c r="I49" s="416"/>
      <c r="J49" s="416"/>
      <c r="K49" s="416"/>
      <c r="L49" s="416"/>
      <c r="M49" s="416"/>
      <c r="N49" s="416"/>
      <c r="O49" s="416"/>
      <c r="P49" s="416"/>
      <c r="Q49" s="416"/>
      <c r="R49" s="416"/>
      <c r="S49" s="416"/>
      <c r="T49" s="416"/>
      <c r="U49" s="416"/>
      <c r="V49" s="416"/>
      <c r="W49" s="416"/>
      <c r="X49" s="416"/>
      <c r="Y49" s="416"/>
      <c r="Z49" s="416"/>
      <c r="AA49" s="416"/>
      <c r="AB49" s="416"/>
      <c r="AC49" s="416"/>
      <c r="AD49" s="416"/>
      <c r="AE49" s="416"/>
      <c r="AF49" s="416"/>
      <c r="AG49" s="416"/>
      <c r="AH49" s="416"/>
      <c r="AI49" s="416"/>
      <c r="AJ49" s="416"/>
      <c r="AK49" s="416"/>
      <c r="AL49" s="416"/>
      <c r="AM49" s="416"/>
      <c r="AN49" s="416"/>
      <c r="AO49" s="416"/>
      <c r="AP49" s="416"/>
      <c r="AQ49" s="416"/>
      <c r="AR49" s="24"/>
    </row>
    <row r="50" spans="1:91" s="1" customFormat="1" ht="6.9" customHeight="1" x14ac:dyDescent="0.2">
      <c r="B50" s="24"/>
      <c r="C50" s="416"/>
      <c r="D50" s="416"/>
      <c r="E50" s="416"/>
      <c r="F50" s="416"/>
      <c r="G50" s="416"/>
      <c r="H50" s="416"/>
      <c r="I50" s="416"/>
      <c r="J50" s="416"/>
      <c r="K50" s="416"/>
      <c r="L50" s="416"/>
      <c r="M50" s="416"/>
      <c r="N50" s="416"/>
      <c r="O50" s="416"/>
      <c r="P50" s="416"/>
      <c r="Q50" s="416"/>
      <c r="R50" s="416"/>
      <c r="S50" s="416"/>
      <c r="T50" s="416"/>
      <c r="U50" s="416"/>
      <c r="V50" s="416"/>
      <c r="W50" s="416"/>
      <c r="X50" s="416"/>
      <c r="Y50" s="416"/>
      <c r="Z50" s="416"/>
      <c r="AA50" s="416"/>
      <c r="AB50" s="416"/>
      <c r="AC50" s="416"/>
      <c r="AD50" s="416"/>
      <c r="AE50" s="416"/>
      <c r="AF50" s="416"/>
      <c r="AG50" s="416"/>
      <c r="AH50" s="416"/>
      <c r="AI50" s="416"/>
      <c r="AJ50" s="416"/>
      <c r="AK50" s="416"/>
      <c r="AL50" s="416"/>
      <c r="AM50" s="416"/>
      <c r="AN50" s="416"/>
      <c r="AO50" s="416"/>
      <c r="AP50" s="416"/>
      <c r="AQ50" s="416"/>
      <c r="AR50" s="24"/>
    </row>
    <row r="51" spans="1:91" s="1" customFormat="1" ht="12" customHeight="1" x14ac:dyDescent="0.2">
      <c r="B51" s="24"/>
      <c r="C51" s="421" t="s">
        <v>12</v>
      </c>
      <c r="D51" s="416"/>
      <c r="E51" s="416"/>
      <c r="F51" s="416"/>
      <c r="G51" s="416"/>
      <c r="H51" s="416"/>
      <c r="I51" s="416"/>
      <c r="J51" s="416"/>
      <c r="K51" s="416"/>
      <c r="L51" s="261" t="str">
        <f>J5</f>
        <v>01-02-2019</v>
      </c>
      <c r="M51" s="416"/>
      <c r="N51" s="416"/>
      <c r="O51" s="416"/>
      <c r="P51" s="416"/>
      <c r="Q51" s="416"/>
      <c r="R51" s="416"/>
      <c r="S51" s="416"/>
      <c r="T51" s="416"/>
      <c r="U51" s="416"/>
      <c r="V51" s="416"/>
      <c r="W51" s="416"/>
      <c r="X51" s="416"/>
      <c r="Y51" s="416"/>
      <c r="Z51" s="416"/>
      <c r="AA51" s="416"/>
      <c r="AB51" s="416"/>
      <c r="AC51" s="416"/>
      <c r="AD51" s="416"/>
      <c r="AE51" s="416"/>
      <c r="AF51" s="416"/>
      <c r="AG51" s="416"/>
      <c r="AH51" s="416"/>
      <c r="AI51" s="416"/>
      <c r="AJ51" s="416"/>
      <c r="AK51" s="416"/>
      <c r="AL51" s="416"/>
      <c r="AM51" s="416"/>
      <c r="AN51" s="416"/>
      <c r="AO51" s="416"/>
      <c r="AP51" s="416"/>
      <c r="AQ51" s="416"/>
      <c r="AR51" s="24"/>
    </row>
    <row r="52" spans="1:91" s="3" customFormat="1" ht="36.9" customHeight="1" x14ac:dyDescent="0.2">
      <c r="B52" s="38"/>
      <c r="C52" s="39" t="s">
        <v>13</v>
      </c>
      <c r="D52" s="420"/>
      <c r="E52" s="420"/>
      <c r="F52" s="420"/>
      <c r="G52" s="420"/>
      <c r="H52" s="420"/>
      <c r="I52" s="420"/>
      <c r="J52" s="420"/>
      <c r="K52" s="420"/>
      <c r="L52" s="603" t="str">
        <f>K6</f>
        <v>SADY PIONÝRŮ</v>
      </c>
      <c r="M52" s="603"/>
      <c r="N52" s="603"/>
      <c r="O52" s="603"/>
      <c r="P52" s="603"/>
      <c r="Q52" s="603"/>
      <c r="R52" s="603"/>
      <c r="S52" s="603"/>
      <c r="T52" s="603"/>
      <c r="U52" s="603"/>
      <c r="V52" s="603"/>
      <c r="W52" s="603"/>
      <c r="X52" s="603"/>
      <c r="Y52" s="603"/>
      <c r="Z52" s="603"/>
      <c r="AA52" s="603"/>
      <c r="AB52" s="603"/>
      <c r="AC52" s="603"/>
      <c r="AD52" s="603"/>
      <c r="AE52" s="603"/>
      <c r="AF52" s="603"/>
      <c r="AG52" s="603"/>
      <c r="AH52" s="603"/>
      <c r="AI52" s="603"/>
      <c r="AJ52" s="603"/>
      <c r="AK52" s="603"/>
      <c r="AL52" s="603"/>
      <c r="AM52" s="603"/>
      <c r="AN52" s="603"/>
      <c r="AO52" s="603"/>
      <c r="AP52" s="420"/>
      <c r="AQ52" s="420"/>
      <c r="AR52" s="38"/>
    </row>
    <row r="53" spans="1:91" s="1" customFormat="1" ht="6.9" customHeight="1" x14ac:dyDescent="0.2">
      <c r="B53" s="24"/>
      <c r="AR53" s="24"/>
    </row>
    <row r="54" spans="1:91" s="1" customFormat="1" ht="12" customHeight="1" x14ac:dyDescent="0.2">
      <c r="B54" s="24"/>
      <c r="C54" s="22" t="s">
        <v>16</v>
      </c>
      <c r="L54" s="40" t="str">
        <f>IF(K8="","",K8)</f>
        <v>LOVOSICE</v>
      </c>
      <c r="AI54" s="22" t="s">
        <v>18</v>
      </c>
      <c r="AM54" s="604">
        <f>IF(AN8= "","",AN8)</f>
        <v>43524</v>
      </c>
      <c r="AN54" s="604"/>
      <c r="AR54" s="24"/>
    </row>
    <row r="55" spans="1:91" s="1" customFormat="1" ht="6.9" customHeight="1" x14ac:dyDescent="0.2">
      <c r="B55" s="24"/>
      <c r="AR55" s="24"/>
    </row>
    <row r="56" spans="1:91" s="1" customFormat="1" ht="13.65" customHeight="1" x14ac:dyDescent="0.2">
      <c r="B56" s="24"/>
      <c r="C56" s="22" t="s">
        <v>19</v>
      </c>
      <c r="L56" s="1" t="str">
        <f>IF(E11= "","",E11)</f>
        <v xml:space="preserve"> </v>
      </c>
      <c r="AI56" s="22" t="s">
        <v>23</v>
      </c>
      <c r="AM56" s="576" t="str">
        <f>IF(E17="","",E17)</f>
        <v xml:space="preserve"> </v>
      </c>
      <c r="AN56" s="577"/>
      <c r="AO56" s="577"/>
      <c r="AP56" s="577"/>
      <c r="AR56" s="24"/>
      <c r="AS56" s="572" t="s">
        <v>41</v>
      </c>
      <c r="AT56" s="573"/>
      <c r="AU56" s="42"/>
      <c r="AV56" s="42"/>
      <c r="AW56" s="42"/>
      <c r="AX56" s="42"/>
      <c r="AY56" s="42"/>
      <c r="AZ56" s="42"/>
      <c r="BA56" s="42"/>
      <c r="BB56" s="42"/>
      <c r="BC56" s="42"/>
      <c r="BD56" s="43"/>
    </row>
    <row r="57" spans="1:91" s="1" customFormat="1" ht="13.65" customHeight="1" x14ac:dyDescent="0.2">
      <c r="B57" s="24"/>
      <c r="C57" s="22" t="s">
        <v>22</v>
      </c>
      <c r="L57" s="1" t="str">
        <f>IF(E14="","",E14)</f>
        <v xml:space="preserve"> </v>
      </c>
      <c r="AI57" s="22" t="s">
        <v>25</v>
      </c>
      <c r="AM57" s="576" t="str">
        <f>IF(E20="","",E20)</f>
        <v xml:space="preserve"> </v>
      </c>
      <c r="AN57" s="577"/>
      <c r="AO57" s="577"/>
      <c r="AP57" s="577"/>
      <c r="AR57" s="24"/>
      <c r="AS57" s="574"/>
      <c r="AT57" s="575"/>
      <c r="AU57" s="46"/>
      <c r="AV57" s="46"/>
      <c r="AW57" s="46"/>
      <c r="AX57" s="46"/>
      <c r="AY57" s="46"/>
      <c r="AZ57" s="46"/>
      <c r="BA57" s="46"/>
      <c r="BB57" s="46"/>
      <c r="BC57" s="46"/>
      <c r="BD57" s="47"/>
    </row>
    <row r="58" spans="1:91" s="1" customFormat="1" ht="10.95" customHeight="1" x14ac:dyDescent="0.2">
      <c r="B58" s="24"/>
      <c r="AR58" s="24"/>
      <c r="AS58" s="574"/>
      <c r="AT58" s="575"/>
      <c r="AU58" s="46"/>
      <c r="AV58" s="46"/>
      <c r="AW58" s="46"/>
      <c r="AX58" s="46"/>
      <c r="AY58" s="46"/>
      <c r="AZ58" s="46"/>
      <c r="BA58" s="46"/>
      <c r="BB58" s="46"/>
      <c r="BC58" s="46"/>
      <c r="BD58" s="47"/>
    </row>
    <row r="59" spans="1:91" s="1" customFormat="1" ht="29.25" customHeight="1" x14ac:dyDescent="0.2">
      <c r="B59" s="24"/>
      <c r="C59" s="602" t="s">
        <v>42</v>
      </c>
      <c r="D59" s="579"/>
      <c r="E59" s="579"/>
      <c r="F59" s="579"/>
      <c r="G59" s="579"/>
      <c r="H59" s="48"/>
      <c r="I59" s="578" t="s">
        <v>43</v>
      </c>
      <c r="J59" s="579"/>
      <c r="K59" s="579"/>
      <c r="L59" s="579"/>
      <c r="M59" s="579"/>
      <c r="N59" s="579"/>
      <c r="O59" s="579"/>
      <c r="P59" s="579"/>
      <c r="Q59" s="579"/>
      <c r="R59" s="579"/>
      <c r="S59" s="579"/>
      <c r="T59" s="579"/>
      <c r="U59" s="579"/>
      <c r="V59" s="579"/>
      <c r="W59" s="579"/>
      <c r="X59" s="579"/>
      <c r="Y59" s="579"/>
      <c r="Z59" s="579"/>
      <c r="AA59" s="579"/>
      <c r="AB59" s="579"/>
      <c r="AC59" s="579"/>
      <c r="AD59" s="579"/>
      <c r="AE59" s="579"/>
      <c r="AF59" s="579"/>
      <c r="AG59" s="605" t="s">
        <v>44</v>
      </c>
      <c r="AH59" s="579"/>
      <c r="AI59" s="579"/>
      <c r="AJ59" s="579"/>
      <c r="AK59" s="579"/>
      <c r="AL59" s="579"/>
      <c r="AM59" s="579"/>
      <c r="AN59" s="578" t="s">
        <v>45</v>
      </c>
      <c r="AO59" s="579"/>
      <c r="AP59" s="580"/>
      <c r="AQ59" s="49" t="s">
        <v>46</v>
      </c>
      <c r="AR59" s="24"/>
      <c r="AS59" s="50" t="s">
        <v>47</v>
      </c>
      <c r="AT59" s="51" t="s">
        <v>48</v>
      </c>
      <c r="AU59" s="51" t="s">
        <v>49</v>
      </c>
      <c r="AV59" s="51" t="s">
        <v>50</v>
      </c>
      <c r="AW59" s="51" t="s">
        <v>51</v>
      </c>
      <c r="AX59" s="51" t="s">
        <v>52</v>
      </c>
      <c r="AY59" s="51" t="s">
        <v>53</v>
      </c>
      <c r="AZ59" s="51" t="s">
        <v>54</v>
      </c>
      <c r="BA59" s="51" t="s">
        <v>55</v>
      </c>
      <c r="BB59" s="51" t="s">
        <v>56</v>
      </c>
      <c r="BC59" s="51" t="s">
        <v>57</v>
      </c>
      <c r="BD59" s="52" t="s">
        <v>58</v>
      </c>
    </row>
    <row r="60" spans="1:91" s="1" customFormat="1" ht="10.95" customHeight="1" x14ac:dyDescent="0.2">
      <c r="B60" s="24"/>
      <c r="AR60" s="24"/>
      <c r="AS60" s="53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3"/>
    </row>
    <row r="61" spans="1:91" s="4" customFormat="1" ht="32.4" customHeight="1" x14ac:dyDescent="0.2">
      <c r="B61" s="54"/>
      <c r="C61" s="55" t="s">
        <v>59</v>
      </c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83">
        <f>SUM(AG62:AM77)</f>
        <v>0</v>
      </c>
      <c r="AH61" s="583"/>
      <c r="AI61" s="583"/>
      <c r="AJ61" s="583"/>
      <c r="AK61" s="583"/>
      <c r="AL61" s="583"/>
      <c r="AM61" s="583"/>
      <c r="AN61" s="584">
        <f>SUM(AN62:AP77)</f>
        <v>0</v>
      </c>
      <c r="AO61" s="584"/>
      <c r="AP61" s="584"/>
      <c r="AQ61" s="58" t="s">
        <v>1</v>
      </c>
      <c r="AR61" s="54"/>
      <c r="AS61" s="59">
        <f>ROUND(SUM(AS62:AS64),2)</f>
        <v>0</v>
      </c>
      <c r="AT61" s="60">
        <f>ROUND(SUM(AV61:AW61),2)</f>
        <v>0</v>
      </c>
      <c r="AU61" s="61">
        <f>ROUND(SUM(AU62:AU64),5)</f>
        <v>3862.16165</v>
      </c>
      <c r="AV61" s="60">
        <f>ROUND(AZ61*L36,2)</f>
        <v>0</v>
      </c>
      <c r="AW61" s="60">
        <f>ROUND(BA61*L37,2)</f>
        <v>0</v>
      </c>
      <c r="AX61" s="60">
        <f>ROUND(BB61*L36,2)</f>
        <v>0</v>
      </c>
      <c r="AY61" s="60">
        <f>ROUND(BC61*L37,2)</f>
        <v>0</v>
      </c>
      <c r="AZ61" s="60">
        <f>ROUND(SUM(AZ62:AZ64),2)</f>
        <v>0</v>
      </c>
      <c r="BA61" s="60">
        <f>ROUND(SUM(BA62:BA64),2)</f>
        <v>0</v>
      </c>
      <c r="BB61" s="60">
        <f>ROUND(SUM(BB62:BB64),2)</f>
        <v>0</v>
      </c>
      <c r="BC61" s="60">
        <f>ROUND(SUM(BC62:BC64),2)</f>
        <v>0</v>
      </c>
      <c r="BD61" s="62">
        <f>ROUND(SUM(BD62:BD64),2)</f>
        <v>0</v>
      </c>
      <c r="BS61" s="63" t="s">
        <v>60</v>
      </c>
      <c r="BT61" s="63" t="s">
        <v>61</v>
      </c>
      <c r="BU61" s="64" t="s">
        <v>62</v>
      </c>
      <c r="BV61" s="63" t="s">
        <v>63</v>
      </c>
      <c r="BW61" s="63" t="s">
        <v>4</v>
      </c>
      <c r="BX61" s="63" t="s">
        <v>64</v>
      </c>
      <c r="CL61" s="63" t="s">
        <v>1</v>
      </c>
    </row>
    <row r="62" spans="1:91" s="5" customFormat="1" ht="24.9" customHeight="1" x14ac:dyDescent="0.2">
      <c r="A62" s="65" t="s">
        <v>65</v>
      </c>
      <c r="B62" s="66"/>
      <c r="C62" s="67"/>
      <c r="D62" s="606" t="s">
        <v>741</v>
      </c>
      <c r="E62" s="607"/>
      <c r="F62" s="607"/>
      <c r="G62" s="607"/>
      <c r="H62" s="607"/>
      <c r="I62" s="257"/>
      <c r="J62" s="607" t="s">
        <v>889</v>
      </c>
      <c r="K62" s="607"/>
      <c r="L62" s="607"/>
      <c r="M62" s="607"/>
      <c r="N62" s="607"/>
      <c r="O62" s="607"/>
      <c r="P62" s="607"/>
      <c r="Q62" s="607"/>
      <c r="R62" s="607"/>
      <c r="S62" s="607"/>
      <c r="T62" s="607"/>
      <c r="U62" s="607"/>
      <c r="V62" s="607"/>
      <c r="W62" s="607"/>
      <c r="X62" s="607"/>
      <c r="Y62" s="607"/>
      <c r="Z62" s="607"/>
      <c r="AA62" s="607"/>
      <c r="AB62" s="607"/>
      <c r="AC62" s="607"/>
      <c r="AD62" s="607"/>
      <c r="AE62" s="607"/>
      <c r="AF62" s="608"/>
      <c r="AG62" s="582">
        <f>SUM('VENK. ROZV. SO 01'!J30)</f>
        <v>0</v>
      </c>
      <c r="AH62" s="581"/>
      <c r="AI62" s="581"/>
      <c r="AJ62" s="581"/>
      <c r="AK62" s="581"/>
      <c r="AL62" s="581"/>
      <c r="AM62" s="581"/>
      <c r="AN62" s="581">
        <f>SUM(AG62*1.21)</f>
        <v>0</v>
      </c>
      <c r="AO62" s="581"/>
      <c r="AP62" s="581"/>
      <c r="AQ62" s="68" t="s">
        <v>66</v>
      </c>
      <c r="AR62" s="66"/>
      <c r="AS62" s="69">
        <v>0</v>
      </c>
      <c r="AT62" s="70">
        <f>ROUND(SUM(AV62:AW62),2)</f>
        <v>0</v>
      </c>
      <c r="AU62" s="71">
        <f>'VENK. ROZV. SO 01'!P94</f>
        <v>3748.2896490000003</v>
      </c>
      <c r="AV62" s="70">
        <f>'VENK. ROZV. SO 01'!J33</f>
        <v>0</v>
      </c>
      <c r="AW62" s="70">
        <f>'VENK. ROZV. SO 01'!J34</f>
        <v>0</v>
      </c>
      <c r="AX62" s="70">
        <f>'VENK. ROZV. SO 01'!J35</f>
        <v>0</v>
      </c>
      <c r="AY62" s="70">
        <f>'VENK. ROZV. SO 01'!J36</f>
        <v>0</v>
      </c>
      <c r="AZ62" s="70">
        <f>'VENK. ROZV. SO 01'!F33</f>
        <v>0</v>
      </c>
      <c r="BA62" s="70">
        <f>'VENK. ROZV. SO 01'!F34</f>
        <v>0</v>
      </c>
      <c r="BB62" s="70">
        <f>'VENK. ROZV. SO 01'!F35</f>
        <v>0</v>
      </c>
      <c r="BC62" s="70">
        <f>'VENK. ROZV. SO 01'!F36</f>
        <v>0</v>
      </c>
      <c r="BD62" s="72">
        <f>'VENK. ROZV. SO 01'!F37</f>
        <v>0</v>
      </c>
      <c r="BE62" s="254"/>
      <c r="BT62" s="73" t="s">
        <v>67</v>
      </c>
      <c r="BV62" s="73" t="s">
        <v>63</v>
      </c>
      <c r="BW62" s="73" t="s">
        <v>68</v>
      </c>
      <c r="BX62" s="73" t="s">
        <v>4</v>
      </c>
      <c r="CL62" s="73" t="s">
        <v>1</v>
      </c>
      <c r="CM62" s="73" t="s">
        <v>69</v>
      </c>
    </row>
    <row r="63" spans="1:91" s="5" customFormat="1" ht="24.9" customHeight="1" x14ac:dyDescent="0.2">
      <c r="A63" s="65"/>
      <c r="B63" s="66"/>
      <c r="C63" s="67"/>
      <c r="D63" s="569" t="s">
        <v>741</v>
      </c>
      <c r="E63" s="570"/>
      <c r="F63" s="570"/>
      <c r="G63" s="570"/>
      <c r="H63" s="570"/>
      <c r="I63" s="451"/>
      <c r="J63" s="570" t="s">
        <v>888</v>
      </c>
      <c r="K63" s="570"/>
      <c r="L63" s="570"/>
      <c r="M63" s="570"/>
      <c r="N63" s="570"/>
      <c r="O63" s="570"/>
      <c r="P63" s="570"/>
      <c r="Q63" s="570"/>
      <c r="R63" s="570"/>
      <c r="S63" s="570"/>
      <c r="T63" s="570"/>
      <c r="U63" s="570"/>
      <c r="V63" s="570"/>
      <c r="W63" s="570"/>
      <c r="X63" s="570"/>
      <c r="Y63" s="570"/>
      <c r="Z63" s="570"/>
      <c r="AA63" s="570"/>
      <c r="AB63" s="570"/>
      <c r="AC63" s="570"/>
      <c r="AD63" s="570"/>
      <c r="AE63" s="570"/>
      <c r="AF63" s="571"/>
      <c r="AG63" s="452"/>
      <c r="AH63" s="453"/>
      <c r="AI63" s="454">
        <f>'VENK. ROZV. SO 01'!J95</f>
        <v>0</v>
      </c>
      <c r="AJ63" s="453"/>
      <c r="AK63" s="453"/>
      <c r="AL63" s="453"/>
      <c r="AM63" s="455"/>
      <c r="AN63" s="568">
        <f>AI63*1.21</f>
        <v>0</v>
      </c>
      <c r="AO63" s="568"/>
      <c r="AP63" s="568"/>
      <c r="AQ63" s="68"/>
      <c r="AR63" s="66"/>
      <c r="AS63" s="69"/>
      <c r="AT63" s="70"/>
      <c r="AU63" s="71"/>
      <c r="AV63" s="70"/>
      <c r="AW63" s="70"/>
      <c r="AX63" s="70"/>
      <c r="AY63" s="70"/>
      <c r="AZ63" s="70"/>
      <c r="BA63" s="70"/>
      <c r="BB63" s="70"/>
      <c r="BC63" s="70"/>
      <c r="BD63" s="72"/>
      <c r="BE63" s="254"/>
      <c r="BT63" s="73"/>
      <c r="BV63" s="73"/>
      <c r="BW63" s="73"/>
      <c r="BX63" s="73"/>
      <c r="CL63" s="73"/>
      <c r="CM63" s="73"/>
    </row>
    <row r="64" spans="1:91" s="5" customFormat="1" ht="24.9" customHeight="1" x14ac:dyDescent="0.2">
      <c r="A64" s="65" t="s">
        <v>65</v>
      </c>
      <c r="B64" s="66"/>
      <c r="C64" s="67"/>
      <c r="D64" s="606" t="s">
        <v>742</v>
      </c>
      <c r="E64" s="607"/>
      <c r="F64" s="607"/>
      <c r="G64" s="607"/>
      <c r="H64" s="607"/>
      <c r="I64" s="257"/>
      <c r="J64" s="609" t="s">
        <v>729</v>
      </c>
      <c r="K64" s="607"/>
      <c r="L64" s="607"/>
      <c r="M64" s="607"/>
      <c r="N64" s="607"/>
      <c r="O64" s="607"/>
      <c r="P64" s="607"/>
      <c r="Q64" s="607"/>
      <c r="R64" s="607"/>
      <c r="S64" s="607"/>
      <c r="T64" s="607"/>
      <c r="U64" s="607"/>
      <c r="V64" s="607"/>
      <c r="W64" s="607"/>
      <c r="X64" s="607"/>
      <c r="Y64" s="607"/>
      <c r="Z64" s="607"/>
      <c r="AA64" s="607"/>
      <c r="AB64" s="607"/>
      <c r="AC64" s="607"/>
      <c r="AD64" s="607"/>
      <c r="AE64" s="607"/>
      <c r="AF64" s="608"/>
      <c r="AG64" s="582">
        <f>SUM('PROTLAK SO 01.1'!J30)</f>
        <v>0</v>
      </c>
      <c r="AH64" s="581"/>
      <c r="AI64" s="581"/>
      <c r="AJ64" s="581"/>
      <c r="AK64" s="581"/>
      <c r="AL64" s="581"/>
      <c r="AM64" s="581"/>
      <c r="AN64" s="581">
        <f t="shared" ref="AN64:AN75" si="0">SUM(AG64*1.21)</f>
        <v>0</v>
      </c>
      <c r="AO64" s="581"/>
      <c r="AP64" s="581"/>
      <c r="AQ64" s="68" t="s">
        <v>66</v>
      </c>
      <c r="AR64" s="66"/>
      <c r="AS64" s="69">
        <v>0</v>
      </c>
      <c r="AT64" s="70">
        <f>ROUND(SUM(AV64:AW64),2)</f>
        <v>0</v>
      </c>
      <c r="AU64" s="71">
        <f>'PROTLAK SO 01.1'!P81</f>
        <v>113.872</v>
      </c>
      <c r="AV64" s="70">
        <f>'PROTLAK SO 01.1'!J33</f>
        <v>0</v>
      </c>
      <c r="AW64" s="70">
        <f>'PROTLAK SO 01.1'!J34</f>
        <v>0</v>
      </c>
      <c r="AX64" s="70">
        <f>'PROTLAK SO 01.1'!J35</f>
        <v>0</v>
      </c>
      <c r="AY64" s="70">
        <f>'PROTLAK SO 01.1'!J36</f>
        <v>0</v>
      </c>
      <c r="AZ64" s="70">
        <f>'PROTLAK SO 01.1'!F33</f>
        <v>0</v>
      </c>
      <c r="BA64" s="70">
        <f>'PROTLAK SO 01.1'!F34</f>
        <v>0</v>
      </c>
      <c r="BB64" s="70">
        <f>'PROTLAK SO 01.1'!F35</f>
        <v>0</v>
      </c>
      <c r="BC64" s="70">
        <f>'PROTLAK SO 01.1'!F36</f>
        <v>0</v>
      </c>
      <c r="BD64" s="72">
        <f>'PROTLAK SO 01.1'!F37</f>
        <v>0</v>
      </c>
      <c r="BE64" s="254"/>
      <c r="BT64" s="73" t="s">
        <v>67</v>
      </c>
      <c r="BV64" s="73" t="s">
        <v>63</v>
      </c>
      <c r="BW64" s="73" t="s">
        <v>70</v>
      </c>
      <c r="BX64" s="73" t="s">
        <v>4</v>
      </c>
      <c r="CL64" s="73" t="s">
        <v>1</v>
      </c>
      <c r="CM64" s="73" t="s">
        <v>69</v>
      </c>
    </row>
    <row r="65" spans="1:91" s="5" customFormat="1" ht="24.9" customHeight="1" x14ac:dyDescent="0.2">
      <c r="A65" s="65"/>
      <c r="B65" s="66"/>
      <c r="C65" s="67"/>
      <c r="D65" s="610" t="s">
        <v>730</v>
      </c>
      <c r="E65" s="607"/>
      <c r="F65" s="607"/>
      <c r="G65" s="607"/>
      <c r="H65" s="607"/>
      <c r="I65" s="257"/>
      <c r="J65" s="607" t="s">
        <v>863</v>
      </c>
      <c r="K65" s="607"/>
      <c r="L65" s="607"/>
      <c r="M65" s="607"/>
      <c r="N65" s="607"/>
      <c r="O65" s="607"/>
      <c r="P65" s="607"/>
      <c r="Q65" s="607"/>
      <c r="R65" s="607"/>
      <c r="S65" s="607"/>
      <c r="T65" s="607"/>
      <c r="U65" s="607"/>
      <c r="V65" s="607"/>
      <c r="W65" s="607"/>
      <c r="X65" s="607"/>
      <c r="Y65" s="607"/>
      <c r="Z65" s="607"/>
      <c r="AA65" s="607"/>
      <c r="AB65" s="607"/>
      <c r="AC65" s="607"/>
      <c r="AD65" s="607"/>
      <c r="AE65" s="607"/>
      <c r="AF65" s="608"/>
      <c r="AG65" s="582">
        <f>SUM('SO 02.1_852_9-11'!J59)</f>
        <v>0</v>
      </c>
      <c r="AH65" s="581"/>
      <c r="AI65" s="581"/>
      <c r="AJ65" s="581"/>
      <c r="AK65" s="581"/>
      <c r="AL65" s="581"/>
      <c r="AM65" s="581"/>
      <c r="AN65" s="581">
        <f t="shared" si="0"/>
        <v>0</v>
      </c>
      <c r="AO65" s="581"/>
      <c r="AP65" s="581"/>
      <c r="AQ65" s="68"/>
      <c r="AR65" s="66"/>
      <c r="AS65" s="70"/>
      <c r="AT65" s="70"/>
      <c r="AU65" s="71"/>
      <c r="AV65" s="70"/>
      <c r="AW65" s="70"/>
      <c r="AX65" s="70"/>
      <c r="AY65" s="70"/>
      <c r="AZ65" s="70"/>
      <c r="BA65" s="70"/>
      <c r="BB65" s="70"/>
      <c r="BC65" s="70"/>
      <c r="BD65" s="70"/>
      <c r="BT65" s="73"/>
      <c r="BV65" s="73"/>
      <c r="BW65" s="73"/>
      <c r="BX65" s="73"/>
      <c r="CL65" s="73"/>
      <c r="CM65" s="73"/>
    </row>
    <row r="66" spans="1:91" s="5" customFormat="1" ht="24.9" customHeight="1" x14ac:dyDescent="0.2">
      <c r="A66" s="65"/>
      <c r="B66" s="66"/>
      <c r="C66" s="67"/>
      <c r="D66" s="610" t="s">
        <v>731</v>
      </c>
      <c r="E66" s="607"/>
      <c r="F66" s="607"/>
      <c r="G66" s="607"/>
      <c r="H66" s="607"/>
      <c r="I66" s="257"/>
      <c r="J66" s="607" t="s">
        <v>863</v>
      </c>
      <c r="K66" s="607"/>
      <c r="L66" s="607"/>
      <c r="M66" s="607"/>
      <c r="N66" s="607"/>
      <c r="O66" s="607"/>
      <c r="P66" s="607"/>
      <c r="Q66" s="607"/>
      <c r="R66" s="607"/>
      <c r="S66" s="607"/>
      <c r="T66" s="607"/>
      <c r="U66" s="607"/>
      <c r="V66" s="607"/>
      <c r="W66" s="607"/>
      <c r="X66" s="607"/>
      <c r="Y66" s="607"/>
      <c r="Z66" s="607"/>
      <c r="AA66" s="607"/>
      <c r="AB66" s="607"/>
      <c r="AC66" s="607"/>
      <c r="AD66" s="607"/>
      <c r="AE66" s="607"/>
      <c r="AF66" s="608"/>
      <c r="AG66" s="582">
        <f>SUM('SO 02.2_854_13-15'!J59)</f>
        <v>0</v>
      </c>
      <c r="AH66" s="581"/>
      <c r="AI66" s="581"/>
      <c r="AJ66" s="581"/>
      <c r="AK66" s="581"/>
      <c r="AL66" s="581"/>
      <c r="AM66" s="581"/>
      <c r="AN66" s="581">
        <f t="shared" si="0"/>
        <v>0</v>
      </c>
      <c r="AO66" s="581"/>
      <c r="AP66" s="581"/>
      <c r="AQ66" s="68"/>
      <c r="AR66" s="66"/>
      <c r="AS66" s="70"/>
      <c r="AT66" s="70"/>
      <c r="AU66" s="71"/>
      <c r="AV66" s="70"/>
      <c r="AW66" s="70"/>
      <c r="AX66" s="70"/>
      <c r="AY66" s="70"/>
      <c r="AZ66" s="70"/>
      <c r="BA66" s="70"/>
      <c r="BB66" s="70"/>
      <c r="BC66" s="70"/>
      <c r="BD66" s="70"/>
      <c r="BT66" s="73"/>
      <c r="BV66" s="73"/>
      <c r="BW66" s="73"/>
      <c r="BX66" s="73"/>
      <c r="CL66" s="73"/>
      <c r="CM66" s="73"/>
    </row>
    <row r="67" spans="1:91" s="5" customFormat="1" ht="24.9" customHeight="1" x14ac:dyDescent="0.2">
      <c r="A67" s="65"/>
      <c r="B67" s="66"/>
      <c r="C67" s="67"/>
      <c r="D67" s="610" t="s">
        <v>732</v>
      </c>
      <c r="E67" s="607"/>
      <c r="F67" s="607"/>
      <c r="G67" s="607"/>
      <c r="H67" s="607"/>
      <c r="I67" s="257"/>
      <c r="J67" s="607" t="s">
        <v>863</v>
      </c>
      <c r="K67" s="607"/>
      <c r="L67" s="607"/>
      <c r="M67" s="607"/>
      <c r="N67" s="607"/>
      <c r="O67" s="607"/>
      <c r="P67" s="607"/>
      <c r="Q67" s="607"/>
      <c r="R67" s="607"/>
      <c r="S67" s="607"/>
      <c r="T67" s="607"/>
      <c r="U67" s="607"/>
      <c r="V67" s="607"/>
      <c r="W67" s="607"/>
      <c r="X67" s="607"/>
      <c r="Y67" s="607"/>
      <c r="Z67" s="607"/>
      <c r="AA67" s="607"/>
      <c r="AB67" s="607"/>
      <c r="AC67" s="607"/>
      <c r="AD67" s="607"/>
      <c r="AE67" s="607"/>
      <c r="AF67" s="608"/>
      <c r="AG67" s="582">
        <f>SUM('SO 02.3_851_7-5'!J59)</f>
        <v>0</v>
      </c>
      <c r="AH67" s="581"/>
      <c r="AI67" s="581"/>
      <c r="AJ67" s="581"/>
      <c r="AK67" s="581"/>
      <c r="AL67" s="581"/>
      <c r="AM67" s="581"/>
      <c r="AN67" s="581">
        <f t="shared" si="0"/>
        <v>0</v>
      </c>
      <c r="AO67" s="581"/>
      <c r="AP67" s="581"/>
      <c r="AQ67" s="68"/>
      <c r="AR67" s="66"/>
      <c r="AS67" s="70"/>
      <c r="AT67" s="70"/>
      <c r="AU67" s="71"/>
      <c r="AV67" s="70"/>
      <c r="AW67" s="70"/>
      <c r="AX67" s="70"/>
      <c r="AY67" s="70"/>
      <c r="AZ67" s="70"/>
      <c r="BA67" s="70"/>
      <c r="BB67" s="70"/>
      <c r="BC67" s="70"/>
      <c r="BD67" s="70"/>
      <c r="BT67" s="73"/>
      <c r="BV67" s="73"/>
      <c r="BW67" s="73"/>
      <c r="BX67" s="73"/>
      <c r="CL67" s="73"/>
      <c r="CM67" s="73"/>
    </row>
    <row r="68" spans="1:91" s="5" customFormat="1" ht="24.9" customHeight="1" x14ac:dyDescent="0.2">
      <c r="A68" s="65"/>
      <c r="B68" s="66"/>
      <c r="C68" s="67"/>
      <c r="D68" s="610" t="s">
        <v>733</v>
      </c>
      <c r="E68" s="607"/>
      <c r="F68" s="607"/>
      <c r="G68" s="607"/>
      <c r="H68" s="607"/>
      <c r="I68" s="257"/>
      <c r="J68" s="607" t="s">
        <v>863</v>
      </c>
      <c r="K68" s="607"/>
      <c r="L68" s="607"/>
      <c r="M68" s="607"/>
      <c r="N68" s="607"/>
      <c r="O68" s="607"/>
      <c r="P68" s="607"/>
      <c r="Q68" s="607"/>
      <c r="R68" s="607"/>
      <c r="S68" s="607"/>
      <c r="T68" s="607"/>
      <c r="U68" s="607"/>
      <c r="V68" s="607"/>
      <c r="W68" s="607"/>
      <c r="X68" s="607"/>
      <c r="Y68" s="607"/>
      <c r="Z68" s="607"/>
      <c r="AA68" s="607"/>
      <c r="AB68" s="607"/>
      <c r="AC68" s="607"/>
      <c r="AD68" s="607"/>
      <c r="AE68" s="607"/>
      <c r="AF68" s="608"/>
      <c r="AG68" s="582">
        <f>SUM('SO 02.4_850'!J59)</f>
        <v>0</v>
      </c>
      <c r="AH68" s="581"/>
      <c r="AI68" s="581"/>
      <c r="AJ68" s="581"/>
      <c r="AK68" s="581"/>
      <c r="AL68" s="581"/>
      <c r="AM68" s="581"/>
      <c r="AN68" s="581">
        <f t="shared" si="0"/>
        <v>0</v>
      </c>
      <c r="AO68" s="581"/>
      <c r="AP68" s="581"/>
      <c r="AQ68" s="68"/>
      <c r="AR68" s="66"/>
      <c r="AS68" s="70"/>
      <c r="AT68" s="70"/>
      <c r="AU68" s="71"/>
      <c r="AV68" s="70"/>
      <c r="AW68" s="70"/>
      <c r="AX68" s="70"/>
      <c r="AY68" s="70"/>
      <c r="AZ68" s="70"/>
      <c r="BA68" s="70"/>
      <c r="BB68" s="70"/>
      <c r="BC68" s="70"/>
      <c r="BD68" s="70"/>
      <c r="BT68" s="73"/>
      <c r="BV68" s="73"/>
      <c r="BW68" s="73"/>
      <c r="BX68" s="73"/>
      <c r="CL68" s="73"/>
      <c r="CM68" s="73"/>
    </row>
    <row r="69" spans="1:91" s="5" customFormat="1" ht="24.9" customHeight="1" x14ac:dyDescent="0.2">
      <c r="A69" s="65"/>
      <c r="B69" s="66"/>
      <c r="C69" s="67"/>
      <c r="D69" s="610" t="s">
        <v>734</v>
      </c>
      <c r="E69" s="607"/>
      <c r="F69" s="607"/>
      <c r="G69" s="607"/>
      <c r="H69" s="607"/>
      <c r="I69" s="257"/>
      <c r="J69" s="607" t="s">
        <v>863</v>
      </c>
      <c r="K69" s="607"/>
      <c r="L69" s="607"/>
      <c r="M69" s="607"/>
      <c r="N69" s="607"/>
      <c r="O69" s="607"/>
      <c r="P69" s="607"/>
      <c r="Q69" s="607"/>
      <c r="R69" s="607"/>
      <c r="S69" s="607"/>
      <c r="T69" s="607"/>
      <c r="U69" s="607"/>
      <c r="V69" s="607"/>
      <c r="W69" s="607"/>
      <c r="X69" s="607"/>
      <c r="Y69" s="607"/>
      <c r="Z69" s="607"/>
      <c r="AA69" s="607"/>
      <c r="AB69" s="607"/>
      <c r="AC69" s="607"/>
      <c r="AD69" s="607"/>
      <c r="AE69" s="607"/>
      <c r="AF69" s="608"/>
      <c r="AG69" s="582">
        <f>SUM('SO 02.5_876_31-29'!J59)</f>
        <v>0</v>
      </c>
      <c r="AH69" s="581"/>
      <c r="AI69" s="581"/>
      <c r="AJ69" s="581"/>
      <c r="AK69" s="581"/>
      <c r="AL69" s="581"/>
      <c r="AM69" s="581"/>
      <c r="AN69" s="581">
        <f t="shared" si="0"/>
        <v>0</v>
      </c>
      <c r="AO69" s="581"/>
      <c r="AP69" s="581"/>
      <c r="AQ69" s="68"/>
      <c r="AR69" s="66"/>
      <c r="AS69" s="70"/>
      <c r="AT69" s="70"/>
      <c r="AU69" s="71"/>
      <c r="AV69" s="70"/>
      <c r="AW69" s="70"/>
      <c r="AX69" s="70"/>
      <c r="AY69" s="70"/>
      <c r="AZ69" s="70"/>
      <c r="BA69" s="70"/>
      <c r="BB69" s="70"/>
      <c r="BC69" s="70"/>
      <c r="BD69" s="70"/>
      <c r="BT69" s="73"/>
      <c r="BV69" s="73"/>
      <c r="BW69" s="73"/>
      <c r="BX69" s="73"/>
      <c r="CL69" s="73"/>
      <c r="CM69" s="73"/>
    </row>
    <row r="70" spans="1:91" s="5" customFormat="1" ht="24.9" customHeight="1" x14ac:dyDescent="0.2">
      <c r="A70" s="65"/>
      <c r="B70" s="66"/>
      <c r="C70" s="67"/>
      <c r="D70" s="610" t="s">
        <v>735</v>
      </c>
      <c r="E70" s="607"/>
      <c r="F70" s="607"/>
      <c r="G70" s="607"/>
      <c r="H70" s="607"/>
      <c r="I70" s="257"/>
      <c r="J70" s="607" t="s">
        <v>863</v>
      </c>
      <c r="K70" s="607"/>
      <c r="L70" s="607"/>
      <c r="M70" s="607"/>
      <c r="N70" s="607"/>
      <c r="O70" s="607"/>
      <c r="P70" s="607"/>
      <c r="Q70" s="607"/>
      <c r="R70" s="607"/>
      <c r="S70" s="607"/>
      <c r="T70" s="607"/>
      <c r="U70" s="607"/>
      <c r="V70" s="607"/>
      <c r="W70" s="607"/>
      <c r="X70" s="607"/>
      <c r="Y70" s="607"/>
      <c r="Z70" s="607"/>
      <c r="AA70" s="607"/>
      <c r="AB70" s="607"/>
      <c r="AC70" s="607"/>
      <c r="AD70" s="607"/>
      <c r="AE70" s="607"/>
      <c r="AF70" s="608"/>
      <c r="AG70" s="582">
        <f>SUM('SO 02.6_893_35'!J59)</f>
        <v>0</v>
      </c>
      <c r="AH70" s="581"/>
      <c r="AI70" s="581"/>
      <c r="AJ70" s="581"/>
      <c r="AK70" s="581"/>
      <c r="AL70" s="581"/>
      <c r="AM70" s="581"/>
      <c r="AN70" s="581">
        <f t="shared" si="0"/>
        <v>0</v>
      </c>
      <c r="AO70" s="581"/>
      <c r="AP70" s="581"/>
      <c r="AQ70" s="68"/>
      <c r="AR70" s="66"/>
      <c r="AS70" s="70"/>
      <c r="AT70" s="70"/>
      <c r="AU70" s="71"/>
      <c r="AV70" s="70"/>
      <c r="AW70" s="70"/>
      <c r="AX70" s="70"/>
      <c r="AY70" s="70"/>
      <c r="AZ70" s="70"/>
      <c r="BA70" s="70"/>
      <c r="BB70" s="70"/>
      <c r="BC70" s="70"/>
      <c r="BD70" s="70"/>
      <c r="BT70" s="73"/>
      <c r="BV70" s="73"/>
      <c r="BW70" s="73"/>
      <c r="BX70" s="73"/>
      <c r="CL70" s="73"/>
      <c r="CM70" s="73"/>
    </row>
    <row r="71" spans="1:91" s="5" customFormat="1" ht="24.9" customHeight="1" x14ac:dyDescent="0.2">
      <c r="A71" s="65"/>
      <c r="B71" s="66"/>
      <c r="C71" s="67"/>
      <c r="D71" s="610" t="s">
        <v>736</v>
      </c>
      <c r="E71" s="607"/>
      <c r="F71" s="607"/>
      <c r="G71" s="607"/>
      <c r="H71" s="607"/>
      <c r="I71" s="257"/>
      <c r="J71" s="607" t="s">
        <v>863</v>
      </c>
      <c r="K71" s="607"/>
      <c r="L71" s="607"/>
      <c r="M71" s="607"/>
      <c r="N71" s="607"/>
      <c r="O71" s="607"/>
      <c r="P71" s="607"/>
      <c r="Q71" s="607"/>
      <c r="R71" s="607"/>
      <c r="S71" s="607"/>
      <c r="T71" s="607"/>
      <c r="U71" s="607"/>
      <c r="V71" s="607"/>
      <c r="W71" s="607"/>
      <c r="X71" s="607"/>
      <c r="Y71" s="607"/>
      <c r="Z71" s="607"/>
      <c r="AA71" s="607"/>
      <c r="AB71" s="607"/>
      <c r="AC71" s="607"/>
      <c r="AD71" s="607"/>
      <c r="AE71" s="607"/>
      <c r="AF71" s="608"/>
      <c r="AG71" s="582">
        <f>SUM('SO 02.7_894_37'!J59)</f>
        <v>0</v>
      </c>
      <c r="AH71" s="581"/>
      <c r="AI71" s="581"/>
      <c r="AJ71" s="581"/>
      <c r="AK71" s="581"/>
      <c r="AL71" s="581"/>
      <c r="AM71" s="581"/>
      <c r="AN71" s="581">
        <f t="shared" si="0"/>
        <v>0</v>
      </c>
      <c r="AO71" s="581"/>
      <c r="AP71" s="581"/>
      <c r="AQ71" s="68"/>
      <c r="AR71" s="66"/>
      <c r="AS71" s="70"/>
      <c r="AT71" s="70"/>
      <c r="AU71" s="71"/>
      <c r="AV71" s="70"/>
      <c r="AW71" s="70"/>
      <c r="AX71" s="70"/>
      <c r="AY71" s="70"/>
      <c r="AZ71" s="70"/>
      <c r="BA71" s="70"/>
      <c r="BB71" s="70"/>
      <c r="BC71" s="70"/>
      <c r="BD71" s="70"/>
      <c r="BT71" s="73"/>
      <c r="BV71" s="73"/>
      <c r="BW71" s="73"/>
      <c r="BX71" s="73"/>
      <c r="CL71" s="73"/>
      <c r="CM71" s="73"/>
    </row>
    <row r="72" spans="1:91" s="5" customFormat="1" ht="24.9" customHeight="1" x14ac:dyDescent="0.2">
      <c r="A72" s="65"/>
      <c r="B72" s="66"/>
      <c r="C72" s="67"/>
      <c r="D72" s="610" t="s">
        <v>737</v>
      </c>
      <c r="E72" s="607"/>
      <c r="F72" s="607"/>
      <c r="G72" s="607"/>
      <c r="H72" s="607"/>
      <c r="I72" s="257"/>
      <c r="J72" s="607" t="s">
        <v>863</v>
      </c>
      <c r="K72" s="607"/>
      <c r="L72" s="607"/>
      <c r="M72" s="607"/>
      <c r="N72" s="607"/>
      <c r="O72" s="607"/>
      <c r="P72" s="607"/>
      <c r="Q72" s="607"/>
      <c r="R72" s="607"/>
      <c r="S72" s="607"/>
      <c r="T72" s="607"/>
      <c r="U72" s="607"/>
      <c r="V72" s="607"/>
      <c r="W72" s="607"/>
      <c r="X72" s="607"/>
      <c r="Y72" s="607"/>
      <c r="Z72" s="607"/>
      <c r="AA72" s="607"/>
      <c r="AB72" s="607"/>
      <c r="AC72" s="607"/>
      <c r="AD72" s="607"/>
      <c r="AE72" s="607"/>
      <c r="AF72" s="608"/>
      <c r="AG72" s="582">
        <f>SUM('SO 02.8_865'!J59)</f>
        <v>0</v>
      </c>
      <c r="AH72" s="581"/>
      <c r="AI72" s="581"/>
      <c r="AJ72" s="581"/>
      <c r="AK72" s="581"/>
      <c r="AL72" s="581"/>
      <c r="AM72" s="581"/>
      <c r="AN72" s="581">
        <f t="shared" si="0"/>
        <v>0</v>
      </c>
      <c r="AO72" s="581"/>
      <c r="AP72" s="581"/>
      <c r="AQ72" s="68"/>
      <c r="AR72" s="66"/>
      <c r="AS72" s="70"/>
      <c r="AT72" s="70"/>
      <c r="AU72" s="71"/>
      <c r="AV72" s="70"/>
      <c r="AW72" s="70"/>
      <c r="AX72" s="70"/>
      <c r="AY72" s="70"/>
      <c r="AZ72" s="70"/>
      <c r="BA72" s="70"/>
      <c r="BB72" s="70"/>
      <c r="BC72" s="70"/>
      <c r="BD72" s="70"/>
      <c r="BT72" s="73"/>
      <c r="BV72" s="73"/>
      <c r="BW72" s="73"/>
      <c r="BX72" s="73"/>
      <c r="CL72" s="73"/>
      <c r="CM72" s="73"/>
    </row>
    <row r="73" spans="1:91" s="5" customFormat="1" ht="24.9" customHeight="1" x14ac:dyDescent="0.2">
      <c r="A73" s="65"/>
      <c r="B73" s="66"/>
      <c r="C73" s="67"/>
      <c r="D73" s="610" t="s">
        <v>738</v>
      </c>
      <c r="E73" s="607"/>
      <c r="F73" s="607"/>
      <c r="G73" s="607"/>
      <c r="H73" s="607"/>
      <c r="I73" s="257"/>
      <c r="J73" s="607" t="s">
        <v>863</v>
      </c>
      <c r="K73" s="607"/>
      <c r="L73" s="607"/>
      <c r="M73" s="607"/>
      <c r="N73" s="607"/>
      <c r="O73" s="607"/>
      <c r="P73" s="607"/>
      <c r="Q73" s="607"/>
      <c r="R73" s="607"/>
      <c r="S73" s="607"/>
      <c r="T73" s="607"/>
      <c r="U73" s="607"/>
      <c r="V73" s="607"/>
      <c r="W73" s="607"/>
      <c r="X73" s="607"/>
      <c r="Y73" s="607"/>
      <c r="Z73" s="607"/>
      <c r="AA73" s="607"/>
      <c r="AB73" s="607"/>
      <c r="AC73" s="607"/>
      <c r="AD73" s="607"/>
      <c r="AE73" s="607"/>
      <c r="AF73" s="608"/>
      <c r="AG73" s="582">
        <f>SUM('SO 02.9_896'!J59)</f>
        <v>0</v>
      </c>
      <c r="AH73" s="581"/>
      <c r="AI73" s="581"/>
      <c r="AJ73" s="581"/>
      <c r="AK73" s="581"/>
      <c r="AL73" s="581"/>
      <c r="AM73" s="581"/>
      <c r="AN73" s="581">
        <f t="shared" si="0"/>
        <v>0</v>
      </c>
      <c r="AO73" s="581"/>
      <c r="AP73" s="581"/>
      <c r="AQ73" s="68"/>
      <c r="AR73" s="66"/>
      <c r="AS73" s="70"/>
      <c r="AT73" s="70"/>
      <c r="AU73" s="71"/>
      <c r="AV73" s="70"/>
      <c r="AW73" s="70"/>
      <c r="AX73" s="70"/>
      <c r="AY73" s="70"/>
      <c r="AZ73" s="70"/>
      <c r="BA73" s="70"/>
      <c r="BB73" s="70"/>
      <c r="BC73" s="70"/>
      <c r="BD73" s="70"/>
      <c r="BT73" s="73"/>
      <c r="BV73" s="73"/>
      <c r="BW73" s="73"/>
      <c r="BX73" s="73"/>
      <c r="CL73" s="73"/>
      <c r="CM73" s="73"/>
    </row>
    <row r="74" spans="1:91" s="5" customFormat="1" ht="24.9" customHeight="1" x14ac:dyDescent="0.2">
      <c r="A74" s="65"/>
      <c r="B74" s="66"/>
      <c r="C74" s="67"/>
      <c r="D74" s="610" t="s">
        <v>739</v>
      </c>
      <c r="E74" s="607"/>
      <c r="F74" s="607"/>
      <c r="G74" s="607"/>
      <c r="H74" s="607"/>
      <c r="I74" s="257"/>
      <c r="J74" s="607" t="s">
        <v>863</v>
      </c>
      <c r="K74" s="607"/>
      <c r="L74" s="607"/>
      <c r="M74" s="607"/>
      <c r="N74" s="607"/>
      <c r="O74" s="607"/>
      <c r="P74" s="607"/>
      <c r="Q74" s="607"/>
      <c r="R74" s="607"/>
      <c r="S74" s="607"/>
      <c r="T74" s="607"/>
      <c r="U74" s="607"/>
      <c r="V74" s="607"/>
      <c r="W74" s="607"/>
      <c r="X74" s="607"/>
      <c r="Y74" s="607"/>
      <c r="Z74" s="607"/>
      <c r="AA74" s="607"/>
      <c r="AB74" s="607"/>
      <c r="AC74" s="607"/>
      <c r="AD74" s="607"/>
      <c r="AE74" s="607"/>
      <c r="AF74" s="608"/>
      <c r="AG74" s="582">
        <f>SUM('SO 02.10_897'!J59)</f>
        <v>0</v>
      </c>
      <c r="AH74" s="581"/>
      <c r="AI74" s="581"/>
      <c r="AJ74" s="581"/>
      <c r="AK74" s="581"/>
      <c r="AL74" s="581"/>
      <c r="AM74" s="581"/>
      <c r="AN74" s="581">
        <f t="shared" si="0"/>
        <v>0</v>
      </c>
      <c r="AO74" s="581"/>
      <c r="AP74" s="581"/>
      <c r="AQ74" s="68"/>
      <c r="AR74" s="66"/>
      <c r="AS74" s="70"/>
      <c r="AT74" s="70"/>
      <c r="AU74" s="71"/>
      <c r="AV74" s="70"/>
      <c r="AW74" s="70"/>
      <c r="AX74" s="70"/>
      <c r="AY74" s="70"/>
      <c r="AZ74" s="70"/>
      <c r="BA74" s="70"/>
      <c r="BB74" s="70"/>
      <c r="BC74" s="70"/>
      <c r="BD74" s="70"/>
      <c r="BT74" s="73"/>
      <c r="BV74" s="73"/>
      <c r="BW74" s="73"/>
      <c r="BX74" s="73"/>
      <c r="CL74" s="73"/>
      <c r="CM74" s="73"/>
    </row>
    <row r="75" spans="1:91" s="5" customFormat="1" ht="24.9" customHeight="1" x14ac:dyDescent="0.2">
      <c r="A75" s="65"/>
      <c r="B75" s="66"/>
      <c r="C75" s="67"/>
      <c r="D75" s="610" t="s">
        <v>740</v>
      </c>
      <c r="E75" s="607"/>
      <c r="F75" s="607"/>
      <c r="G75" s="607"/>
      <c r="H75" s="607"/>
      <c r="I75" s="257"/>
      <c r="J75" s="607" t="s">
        <v>863</v>
      </c>
      <c r="K75" s="607"/>
      <c r="L75" s="607"/>
      <c r="M75" s="607"/>
      <c r="N75" s="607"/>
      <c r="O75" s="607"/>
      <c r="P75" s="607"/>
      <c r="Q75" s="607"/>
      <c r="R75" s="607"/>
      <c r="S75" s="607"/>
      <c r="T75" s="607"/>
      <c r="U75" s="607"/>
      <c r="V75" s="607"/>
      <c r="W75" s="607"/>
      <c r="X75" s="607"/>
      <c r="Y75" s="607"/>
      <c r="Z75" s="607"/>
      <c r="AA75" s="607"/>
      <c r="AB75" s="607"/>
      <c r="AC75" s="607"/>
      <c r="AD75" s="607"/>
      <c r="AE75" s="607"/>
      <c r="AF75" s="608"/>
      <c r="AG75" s="582">
        <f>SUM('SO 02.11_MŠ'!J59)</f>
        <v>0</v>
      </c>
      <c r="AH75" s="581"/>
      <c r="AI75" s="581"/>
      <c r="AJ75" s="581"/>
      <c r="AK75" s="581"/>
      <c r="AL75" s="581"/>
      <c r="AM75" s="581"/>
      <c r="AN75" s="581">
        <f t="shared" si="0"/>
        <v>0</v>
      </c>
      <c r="AO75" s="581"/>
      <c r="AP75" s="581"/>
      <c r="AQ75" s="68"/>
      <c r="AR75" s="66"/>
      <c r="AS75" s="70"/>
      <c r="AT75" s="70"/>
      <c r="AU75" s="71"/>
      <c r="AV75" s="70"/>
      <c r="AW75" s="70"/>
      <c r="AX75" s="70"/>
      <c r="AY75" s="70"/>
      <c r="AZ75" s="70"/>
      <c r="BA75" s="70"/>
      <c r="BB75" s="70"/>
      <c r="BC75" s="70"/>
      <c r="BD75" s="70"/>
      <c r="BT75" s="73"/>
      <c r="BV75" s="73"/>
      <c r="BW75" s="73"/>
      <c r="BX75" s="73"/>
      <c r="CL75" s="73"/>
      <c r="CM75" s="73"/>
    </row>
    <row r="76" spans="1:91" s="5" customFormat="1" ht="24.9" customHeight="1" x14ac:dyDescent="0.2">
      <c r="A76" s="65"/>
      <c r="B76" s="66"/>
      <c r="C76" s="67"/>
      <c r="D76" s="610" t="s">
        <v>71</v>
      </c>
      <c r="E76" s="607"/>
      <c r="F76" s="607"/>
      <c r="G76" s="607"/>
      <c r="H76" s="607"/>
      <c r="I76" s="257"/>
      <c r="J76" s="607" t="s">
        <v>746</v>
      </c>
      <c r="K76" s="607"/>
      <c r="L76" s="607"/>
      <c r="M76" s="607"/>
      <c r="N76" s="607"/>
      <c r="O76" s="607"/>
      <c r="P76" s="607"/>
      <c r="Q76" s="607"/>
      <c r="R76" s="607"/>
      <c r="S76" s="607"/>
      <c r="T76" s="607"/>
      <c r="U76" s="607"/>
      <c r="V76" s="607"/>
      <c r="W76" s="607"/>
      <c r="X76" s="607"/>
      <c r="Y76" s="607"/>
      <c r="Z76" s="607"/>
      <c r="AA76" s="607"/>
      <c r="AB76" s="607"/>
      <c r="AC76" s="607"/>
      <c r="AD76" s="607"/>
      <c r="AE76" s="607"/>
      <c r="AF76" s="608"/>
      <c r="AG76" s="582">
        <f>SUM('SO 03 - K - 16A'!J30)</f>
        <v>0</v>
      </c>
      <c r="AH76" s="581"/>
      <c r="AI76" s="581"/>
      <c r="AJ76" s="581"/>
      <c r="AK76" s="581"/>
      <c r="AL76" s="581"/>
      <c r="AM76" s="581"/>
      <c r="AN76" s="581">
        <f>SUM(AG76*1.21)</f>
        <v>0</v>
      </c>
      <c r="AO76" s="581"/>
      <c r="AP76" s="581"/>
      <c r="AQ76" s="68"/>
      <c r="AR76" s="66"/>
      <c r="AS76" s="70"/>
      <c r="AT76" s="70"/>
      <c r="AU76" s="71"/>
      <c r="AV76" s="70"/>
      <c r="AW76" s="70"/>
      <c r="AX76" s="70"/>
      <c r="AY76" s="70"/>
      <c r="AZ76" s="70"/>
      <c r="BA76" s="70"/>
      <c r="BB76" s="70"/>
      <c r="BC76" s="70"/>
      <c r="BD76" s="70"/>
      <c r="BT76" s="73"/>
      <c r="BV76" s="73"/>
      <c r="BW76" s="73"/>
      <c r="BX76" s="73"/>
      <c r="CL76" s="73"/>
      <c r="CM76" s="73"/>
    </row>
    <row r="77" spans="1:91" s="5" customFormat="1" ht="24.9" customHeight="1" x14ac:dyDescent="0.2">
      <c r="A77" s="65"/>
      <c r="B77" s="66"/>
      <c r="C77" s="67"/>
      <c r="D77" s="610" t="s">
        <v>455</v>
      </c>
      <c r="E77" s="607"/>
      <c r="F77" s="607"/>
      <c r="G77" s="607"/>
      <c r="H77" s="607"/>
      <c r="I77" s="257"/>
      <c r="J77" s="607"/>
      <c r="K77" s="607"/>
      <c r="L77" s="607"/>
      <c r="M77" s="607"/>
      <c r="N77" s="607"/>
      <c r="O77" s="607"/>
      <c r="P77" s="607"/>
      <c r="Q77" s="607"/>
      <c r="R77" s="607"/>
      <c r="S77" s="607"/>
      <c r="T77" s="607"/>
      <c r="U77" s="607"/>
      <c r="V77" s="607"/>
      <c r="W77" s="607"/>
      <c r="X77" s="607"/>
      <c r="Y77" s="607"/>
      <c r="Z77" s="607"/>
      <c r="AA77" s="607"/>
      <c r="AB77" s="607"/>
      <c r="AC77" s="607"/>
      <c r="AD77" s="607"/>
      <c r="AE77" s="607"/>
      <c r="AF77" s="608"/>
      <c r="AG77" s="582">
        <f>VRN!H93</f>
        <v>0</v>
      </c>
      <c r="AH77" s="581"/>
      <c r="AI77" s="581"/>
      <c r="AJ77" s="581"/>
      <c r="AK77" s="581"/>
      <c r="AL77" s="581"/>
      <c r="AM77" s="581"/>
      <c r="AN77" s="581">
        <f>SUM(AG77*1.21)</f>
        <v>0</v>
      </c>
      <c r="AO77" s="581"/>
      <c r="AP77" s="581"/>
      <c r="AQ77" s="68"/>
      <c r="AR77" s="66"/>
      <c r="AS77" s="70"/>
      <c r="AT77" s="70"/>
      <c r="AU77" s="71"/>
      <c r="AV77" s="70"/>
      <c r="AW77" s="70"/>
      <c r="AX77" s="70"/>
      <c r="AY77" s="70"/>
      <c r="AZ77" s="70"/>
      <c r="BA77" s="70"/>
      <c r="BB77" s="70"/>
      <c r="BC77" s="70"/>
      <c r="BD77" s="70"/>
      <c r="BT77" s="73"/>
      <c r="BV77" s="73"/>
      <c r="BW77" s="73"/>
      <c r="BX77" s="73"/>
      <c r="CL77" s="73"/>
      <c r="CM77" s="73"/>
    </row>
    <row r="78" spans="1:91" s="1" customFormat="1" ht="30" customHeight="1" x14ac:dyDescent="0.2">
      <c r="B78" s="24"/>
      <c r="D78" s="611"/>
      <c r="E78" s="611"/>
      <c r="F78" s="611"/>
      <c r="G78" s="611"/>
      <c r="H78" s="611"/>
      <c r="AI78" s="272"/>
      <c r="AJ78" s="271"/>
      <c r="AK78" s="271"/>
      <c r="AL78" s="271"/>
      <c r="AM78" s="271"/>
      <c r="AO78" s="270"/>
      <c r="AR78" s="24"/>
    </row>
    <row r="79" spans="1:91" s="1" customFormat="1" ht="6.9" customHeight="1" x14ac:dyDescent="0.2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24"/>
    </row>
  </sheetData>
  <mergeCells count="112">
    <mergeCell ref="AG72:AM72"/>
    <mergeCell ref="AN72:AP72"/>
    <mergeCell ref="AG73:AM73"/>
    <mergeCell ref="AN73:AP73"/>
    <mergeCell ref="D77:H77"/>
    <mergeCell ref="D78:H78"/>
    <mergeCell ref="J65:AF65"/>
    <mergeCell ref="J66:AF66"/>
    <mergeCell ref="J67:AF67"/>
    <mergeCell ref="J68:AF68"/>
    <mergeCell ref="J69:AF69"/>
    <mergeCell ref="J70:AF70"/>
    <mergeCell ref="J71:AF71"/>
    <mergeCell ref="J72:AF72"/>
    <mergeCell ref="J73:AF73"/>
    <mergeCell ref="J74:AF74"/>
    <mergeCell ref="J75:AF75"/>
    <mergeCell ref="D70:H70"/>
    <mergeCell ref="J77:AF77"/>
    <mergeCell ref="AG77:AM77"/>
    <mergeCell ref="AN77:AP77"/>
    <mergeCell ref="D64:H64"/>
    <mergeCell ref="J64:AF64"/>
    <mergeCell ref="D76:H76"/>
    <mergeCell ref="J76:AF76"/>
    <mergeCell ref="D71:H71"/>
    <mergeCell ref="D72:H72"/>
    <mergeCell ref="D73:H73"/>
    <mergeCell ref="D74:H74"/>
    <mergeCell ref="D65:H65"/>
    <mergeCell ref="D66:H66"/>
    <mergeCell ref="D67:H67"/>
    <mergeCell ref="D68:H68"/>
    <mergeCell ref="D69:H69"/>
    <mergeCell ref="D75:H75"/>
    <mergeCell ref="X42:AB42"/>
    <mergeCell ref="AK42:AO42"/>
    <mergeCell ref="C59:G59"/>
    <mergeCell ref="L52:AO52"/>
    <mergeCell ref="AM54:AN54"/>
    <mergeCell ref="I59:AF59"/>
    <mergeCell ref="AG59:AM59"/>
    <mergeCell ref="D62:H62"/>
    <mergeCell ref="J62:AF62"/>
    <mergeCell ref="K5:AO5"/>
    <mergeCell ref="K6:AO6"/>
    <mergeCell ref="AR2:BE2"/>
    <mergeCell ref="E23:AN23"/>
    <mergeCell ref="AK33:AO33"/>
    <mergeCell ref="AK25:AO25"/>
    <mergeCell ref="L27:P27"/>
    <mergeCell ref="W27:AE27"/>
    <mergeCell ref="AK27:AO27"/>
    <mergeCell ref="L28:P28"/>
    <mergeCell ref="W28:AE28"/>
    <mergeCell ref="AK28:AO28"/>
    <mergeCell ref="L29:P29"/>
    <mergeCell ref="W29:AE29"/>
    <mergeCell ref="AK29:AO29"/>
    <mergeCell ref="X31:AB31"/>
    <mergeCell ref="AK31:AO31"/>
    <mergeCell ref="AN64:AP64"/>
    <mergeCell ref="AG64:AM64"/>
    <mergeCell ref="AN76:AP76"/>
    <mergeCell ref="AG76:AM76"/>
    <mergeCell ref="AG61:AM61"/>
    <mergeCell ref="AN61:AP61"/>
    <mergeCell ref="AG65:AM65"/>
    <mergeCell ref="AN65:AP65"/>
    <mergeCell ref="AG66:AM66"/>
    <mergeCell ref="AN66:AP66"/>
    <mergeCell ref="AG67:AM67"/>
    <mergeCell ref="AN67:AP67"/>
    <mergeCell ref="AG68:AM68"/>
    <mergeCell ref="AN68:AP68"/>
    <mergeCell ref="AG69:AM69"/>
    <mergeCell ref="AN69:AP69"/>
    <mergeCell ref="AG70:AM70"/>
    <mergeCell ref="AN70:AP70"/>
    <mergeCell ref="AG74:AM74"/>
    <mergeCell ref="AN74:AP74"/>
    <mergeCell ref="AG75:AM75"/>
    <mergeCell ref="AN75:AP75"/>
    <mergeCell ref="AG71:AM71"/>
    <mergeCell ref="AN71:AP71"/>
    <mergeCell ref="AN63:AP63"/>
    <mergeCell ref="D63:H63"/>
    <mergeCell ref="J63:AF63"/>
    <mergeCell ref="AS56:AT58"/>
    <mergeCell ref="AM56:AP56"/>
    <mergeCell ref="AM57:AP57"/>
    <mergeCell ref="AN59:AP59"/>
    <mergeCell ref="AN62:AP62"/>
    <mergeCell ref="AG62:AM62"/>
    <mergeCell ref="L35:P35"/>
    <mergeCell ref="W35:AE35"/>
    <mergeCell ref="AK35:AO35"/>
    <mergeCell ref="AK36:AO36"/>
    <mergeCell ref="L36:P36"/>
    <mergeCell ref="AK40:AO40"/>
    <mergeCell ref="L40:P40"/>
    <mergeCell ref="W36:AE36"/>
    <mergeCell ref="W39:AE39"/>
    <mergeCell ref="W37:AE37"/>
    <mergeCell ref="W38:AE38"/>
    <mergeCell ref="W40:AE40"/>
    <mergeCell ref="AK37:AO37"/>
    <mergeCell ref="L37:P37"/>
    <mergeCell ref="AK38:AO38"/>
    <mergeCell ref="L38:P38"/>
    <mergeCell ref="AK39:AO39"/>
    <mergeCell ref="L39:P39"/>
  </mergeCells>
  <hyperlinks>
    <hyperlink ref="A62" location="'SA - TR'!C2" display="/"/>
    <hyperlink ref="A64" location="'SA-Pr - Pr'!C2" display="/"/>
  </hyperlinks>
  <pageMargins left="0.39374999999999999" right="0.39374999999999999" top="0.39374999999999999" bottom="0.39374999999999999" header="0" footer="0"/>
  <pageSetup paperSize="9" scale="90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3"/>
  <sheetViews>
    <sheetView showGridLines="0" topLeftCell="A146" zoomScaleNormal="100" zoomScaleSheetLayoutView="40" workbookViewId="0">
      <selection activeCell="D154" sqref="C154:K154"/>
    </sheetView>
  </sheetViews>
  <sheetFormatPr defaultColWidth="9.28515625" defaultRowHeight="10.199999999999999" x14ac:dyDescent="0.2"/>
  <cols>
    <col min="1" max="1" width="8.28515625" style="200" customWidth="1"/>
    <col min="2" max="2" width="1.7109375" style="200" customWidth="1"/>
    <col min="3" max="3" width="4.140625" style="200" customWidth="1"/>
    <col min="4" max="4" width="4.28515625" style="200" customWidth="1"/>
    <col min="5" max="5" width="17.140625" style="200" customWidth="1"/>
    <col min="6" max="6" width="100.85546875" style="200" customWidth="1"/>
    <col min="7" max="7" width="8.7109375" style="200" customWidth="1"/>
    <col min="8" max="8" width="11.140625" style="200" customWidth="1"/>
    <col min="9" max="9" width="14.140625" style="200" customWidth="1"/>
    <col min="10" max="10" width="23.42578125" style="200" customWidth="1"/>
    <col min="11" max="11" width="15.42578125" style="200" customWidth="1"/>
    <col min="12" max="12" width="9.28515625" style="200" customWidth="1"/>
    <col min="13" max="13" width="10.85546875" style="200" hidden="1" customWidth="1"/>
    <col min="14" max="14" width="0" style="200" hidden="1" customWidth="1"/>
    <col min="15" max="20" width="14.140625" style="200" hidden="1" customWidth="1"/>
    <col min="21" max="21" width="16.28515625" style="200" hidden="1" customWidth="1"/>
    <col min="22" max="22" width="12.28515625" style="200" customWidth="1"/>
    <col min="23" max="23" width="16.28515625" style="200" customWidth="1"/>
    <col min="24" max="24" width="12.28515625" style="200" customWidth="1"/>
    <col min="25" max="25" width="15" style="200" customWidth="1"/>
    <col min="26" max="26" width="11" style="200" customWidth="1"/>
    <col min="27" max="27" width="15" style="200" customWidth="1"/>
    <col min="28" max="28" width="16.28515625" style="200" customWidth="1"/>
    <col min="29" max="29" width="11" style="200" customWidth="1"/>
    <col min="30" max="30" width="15" style="200" customWidth="1"/>
    <col min="31" max="31" width="16.28515625" style="200" customWidth="1"/>
    <col min="32" max="39" width="9.28515625" style="200"/>
    <col min="40" max="72" width="0" style="200" hidden="1" customWidth="1"/>
    <col min="73" max="16384" width="9.28515625" style="200"/>
  </cols>
  <sheetData>
    <row r="1" spans="1:46" x14ac:dyDescent="0.2">
      <c r="A1" s="74"/>
    </row>
    <row r="2" spans="1:46" ht="36.9" customHeight="1" x14ac:dyDescent="0.2">
      <c r="L2" s="588" t="s">
        <v>5</v>
      </c>
      <c r="M2" s="586"/>
      <c r="N2" s="586"/>
      <c r="O2" s="586"/>
      <c r="P2" s="586"/>
      <c r="Q2" s="586"/>
      <c r="R2" s="586"/>
      <c r="S2" s="586"/>
      <c r="T2" s="586"/>
      <c r="U2" s="586"/>
      <c r="V2" s="586"/>
      <c r="AT2" s="199" t="s">
        <v>622</v>
      </c>
    </row>
    <row r="3" spans="1:46" ht="6.9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99" t="s">
        <v>69</v>
      </c>
    </row>
    <row r="4" spans="1:46" ht="24.9" hidden="1" customHeight="1" x14ac:dyDescent="0.2">
      <c r="B4" s="17"/>
      <c r="D4" s="18" t="s">
        <v>73</v>
      </c>
      <c r="L4" s="17"/>
      <c r="M4" s="19" t="s">
        <v>10</v>
      </c>
      <c r="AT4" s="199" t="s">
        <v>3</v>
      </c>
    </row>
    <row r="5" spans="1:46" ht="6.9" hidden="1" customHeight="1" x14ac:dyDescent="0.2">
      <c r="B5" s="17"/>
      <c r="L5" s="17"/>
    </row>
    <row r="6" spans="1:46" ht="12" hidden="1" customHeight="1" x14ac:dyDescent="0.2">
      <c r="B6" s="17"/>
      <c r="D6" s="205" t="s">
        <v>13</v>
      </c>
      <c r="L6" s="17"/>
    </row>
    <row r="7" spans="1:46" ht="16.5" hidden="1" customHeight="1" x14ac:dyDescent="0.2">
      <c r="B7" s="17"/>
      <c r="E7" s="621" t="str">
        <f>'[2]Rekapitulace stavby'!K6</f>
        <v>Opravy vnitřního oplocení obj.č.047 a 068</v>
      </c>
      <c r="F7" s="622"/>
      <c r="G7" s="622"/>
      <c r="H7" s="622"/>
      <c r="L7" s="17"/>
    </row>
    <row r="8" spans="1:46" s="197" customFormat="1" ht="12" hidden="1" customHeight="1" x14ac:dyDescent="0.2">
      <c r="B8" s="24"/>
      <c r="D8" s="205" t="s">
        <v>74</v>
      </c>
      <c r="L8" s="24"/>
    </row>
    <row r="9" spans="1:46" s="197" customFormat="1" ht="36.9" hidden="1" customHeight="1" x14ac:dyDescent="0.2">
      <c r="B9" s="24"/>
      <c r="E9" s="603" t="s">
        <v>623</v>
      </c>
      <c r="F9" s="577"/>
      <c r="G9" s="577"/>
      <c r="H9" s="577"/>
      <c r="L9" s="24"/>
    </row>
    <row r="10" spans="1:46" s="197" customFormat="1" hidden="1" x14ac:dyDescent="0.2">
      <c r="B10" s="24"/>
      <c r="L10" s="24"/>
    </row>
    <row r="11" spans="1:46" s="197" customFormat="1" ht="12" hidden="1" customHeight="1" x14ac:dyDescent="0.2">
      <c r="B11" s="24"/>
      <c r="D11" s="205" t="s">
        <v>14</v>
      </c>
      <c r="F11" s="199" t="s">
        <v>1</v>
      </c>
      <c r="I11" s="205" t="s">
        <v>15</v>
      </c>
      <c r="J11" s="199" t="s">
        <v>1</v>
      </c>
      <c r="L11" s="24"/>
    </row>
    <row r="12" spans="1:46" s="197" customFormat="1" ht="12" hidden="1" customHeight="1" x14ac:dyDescent="0.2">
      <c r="B12" s="24"/>
      <c r="D12" s="205" t="s">
        <v>16</v>
      </c>
      <c r="F12" s="199" t="s">
        <v>17</v>
      </c>
      <c r="I12" s="205" t="s">
        <v>18</v>
      </c>
      <c r="J12" s="204" t="str">
        <f>'[2]Rekapitulace stavby'!AN8</f>
        <v>22.2.2019</v>
      </c>
      <c r="L12" s="24"/>
    </row>
    <row r="13" spans="1:46" s="197" customFormat="1" ht="10.95" hidden="1" customHeight="1" x14ac:dyDescent="0.2">
      <c r="B13" s="24"/>
      <c r="L13" s="24"/>
    </row>
    <row r="14" spans="1:46" s="197" customFormat="1" ht="12" hidden="1" customHeight="1" x14ac:dyDescent="0.2">
      <c r="B14" s="24"/>
      <c r="D14" s="205" t="s">
        <v>19</v>
      </c>
      <c r="I14" s="205" t="s">
        <v>20</v>
      </c>
      <c r="J14" s="199" t="str">
        <f>IF('[2]Rekapitulace stavby'!AN10="","",'[2]Rekapitulace stavby'!AN10)</f>
        <v/>
      </c>
      <c r="L14" s="24"/>
    </row>
    <row r="15" spans="1:46" s="197" customFormat="1" ht="18" hidden="1" customHeight="1" x14ac:dyDescent="0.2">
      <c r="B15" s="24"/>
      <c r="E15" s="199" t="str">
        <f>IF('[2]Rekapitulace stavby'!E11="","",'[2]Rekapitulace stavby'!E11)</f>
        <v xml:space="preserve"> </v>
      </c>
      <c r="I15" s="205" t="s">
        <v>21</v>
      </c>
      <c r="J15" s="199" t="str">
        <f>IF('[2]Rekapitulace stavby'!AN11="","",'[2]Rekapitulace stavby'!AN11)</f>
        <v/>
      </c>
      <c r="L15" s="24"/>
    </row>
    <row r="16" spans="1:46" s="197" customFormat="1" ht="6.9" hidden="1" customHeight="1" x14ac:dyDescent="0.2">
      <c r="B16" s="24"/>
      <c r="L16" s="24"/>
    </row>
    <row r="17" spans="2:12" s="197" customFormat="1" ht="12" hidden="1" customHeight="1" x14ac:dyDescent="0.2">
      <c r="B17" s="24"/>
      <c r="D17" s="205" t="s">
        <v>22</v>
      </c>
      <c r="I17" s="205" t="s">
        <v>20</v>
      </c>
      <c r="J17" s="199" t="str">
        <f>'[2]Rekapitulace stavby'!AN13</f>
        <v/>
      </c>
      <c r="L17" s="24"/>
    </row>
    <row r="18" spans="2:12" s="197" customFormat="1" ht="18" hidden="1" customHeight="1" x14ac:dyDescent="0.2">
      <c r="B18" s="24"/>
      <c r="E18" s="623" t="str">
        <f>'[2]Rekapitulace stavby'!E14</f>
        <v xml:space="preserve"> </v>
      </c>
      <c r="F18" s="623"/>
      <c r="G18" s="623"/>
      <c r="H18" s="623"/>
      <c r="I18" s="205" t="s">
        <v>21</v>
      </c>
      <c r="J18" s="199" t="str">
        <f>'[2]Rekapitulace stavby'!AN14</f>
        <v/>
      </c>
      <c r="L18" s="24"/>
    </row>
    <row r="19" spans="2:12" s="197" customFormat="1" ht="6.9" hidden="1" customHeight="1" x14ac:dyDescent="0.2">
      <c r="B19" s="24"/>
      <c r="L19" s="24"/>
    </row>
    <row r="20" spans="2:12" s="197" customFormat="1" ht="12" hidden="1" customHeight="1" x14ac:dyDescent="0.2">
      <c r="B20" s="24"/>
      <c r="D20" s="205" t="s">
        <v>23</v>
      </c>
      <c r="I20" s="205" t="s">
        <v>20</v>
      </c>
      <c r="J20" s="199" t="str">
        <f>IF('[2]Rekapitulace stavby'!AN16="","",'[2]Rekapitulace stavby'!AN16)</f>
        <v/>
      </c>
      <c r="L20" s="24"/>
    </row>
    <row r="21" spans="2:12" s="197" customFormat="1" ht="18" hidden="1" customHeight="1" x14ac:dyDescent="0.2">
      <c r="B21" s="24"/>
      <c r="E21" s="199" t="str">
        <f>IF('[2]Rekapitulace stavby'!E17="","",'[2]Rekapitulace stavby'!E17)</f>
        <v xml:space="preserve"> </v>
      </c>
      <c r="I21" s="205" t="s">
        <v>21</v>
      </c>
      <c r="J21" s="199" t="str">
        <f>IF('[2]Rekapitulace stavby'!AN17="","",'[2]Rekapitulace stavby'!AN17)</f>
        <v/>
      </c>
      <c r="L21" s="24"/>
    </row>
    <row r="22" spans="2:12" s="197" customFormat="1" ht="6.9" hidden="1" customHeight="1" x14ac:dyDescent="0.2">
      <c r="B22" s="24"/>
      <c r="L22" s="24"/>
    </row>
    <row r="23" spans="2:12" s="197" customFormat="1" ht="12" hidden="1" customHeight="1" x14ac:dyDescent="0.2">
      <c r="B23" s="24"/>
      <c r="D23" s="205" t="s">
        <v>25</v>
      </c>
      <c r="I23" s="205" t="s">
        <v>20</v>
      </c>
      <c r="J23" s="199" t="str">
        <f>IF('[2]Rekapitulace stavby'!AN19="","",'[2]Rekapitulace stavby'!AN19)</f>
        <v>60162694</v>
      </c>
      <c r="L23" s="24"/>
    </row>
    <row r="24" spans="2:12" s="197" customFormat="1" ht="18" hidden="1" customHeight="1" x14ac:dyDescent="0.2">
      <c r="B24" s="24"/>
      <c r="E24" s="199" t="str">
        <f>IF('[2]Rekapitulace stavby'!E20="","",'[2]Rekapitulace stavby'!E20)</f>
        <v>PS 0401 Liberec</v>
      </c>
      <c r="I24" s="205" t="s">
        <v>21</v>
      </c>
      <c r="J24" s="199" t="str">
        <f>IF('[2]Rekapitulace stavby'!AN20="","",'[2]Rekapitulace stavby'!AN20)</f>
        <v>CZ60162694</v>
      </c>
      <c r="L24" s="24"/>
    </row>
    <row r="25" spans="2:12" s="197" customFormat="1" ht="6.9" hidden="1" customHeight="1" x14ac:dyDescent="0.2">
      <c r="B25" s="24"/>
      <c r="L25" s="24"/>
    </row>
    <row r="26" spans="2:12" s="197" customFormat="1" ht="12" hidden="1" customHeight="1" x14ac:dyDescent="0.2">
      <c r="B26" s="24"/>
      <c r="D26" s="205" t="s">
        <v>26</v>
      </c>
      <c r="L26" s="24"/>
    </row>
    <row r="27" spans="2:12" s="196" customFormat="1" ht="16.5" hidden="1" customHeight="1" x14ac:dyDescent="0.2">
      <c r="B27" s="75"/>
      <c r="E27" s="589" t="s">
        <v>1</v>
      </c>
      <c r="F27" s="589"/>
      <c r="G27" s="589"/>
      <c r="H27" s="589"/>
      <c r="L27" s="75"/>
    </row>
    <row r="28" spans="2:12" s="197" customFormat="1" ht="6.9" hidden="1" customHeight="1" x14ac:dyDescent="0.2">
      <c r="B28" s="24"/>
      <c r="L28" s="24"/>
    </row>
    <row r="29" spans="2:12" s="197" customFormat="1" ht="6.9" hidden="1" customHeight="1" x14ac:dyDescent="0.2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97" customFormat="1" ht="25.35" hidden="1" customHeight="1" x14ac:dyDescent="0.2">
      <c r="B30" s="24"/>
      <c r="D30" s="76" t="s">
        <v>27</v>
      </c>
      <c r="J30" s="198">
        <f>ROUND(J82, 2)</f>
        <v>0</v>
      </c>
      <c r="L30" s="24"/>
    </row>
    <row r="31" spans="2:12" s="197" customFormat="1" ht="6.9" hidden="1" customHeight="1" x14ac:dyDescent="0.2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97" customFormat="1" ht="14.4" hidden="1" customHeight="1" x14ac:dyDescent="0.2">
      <c r="B32" s="24"/>
      <c r="F32" s="202" t="s">
        <v>29</v>
      </c>
      <c r="I32" s="202" t="s">
        <v>28</v>
      </c>
      <c r="J32" s="202" t="s">
        <v>30</v>
      </c>
      <c r="L32" s="24"/>
    </row>
    <row r="33" spans="2:12" s="197" customFormat="1" ht="14.4" hidden="1" customHeight="1" x14ac:dyDescent="0.2">
      <c r="B33" s="24"/>
      <c r="D33" s="205" t="s">
        <v>31</v>
      </c>
      <c r="E33" s="205" t="s">
        <v>32</v>
      </c>
      <c r="F33" s="77">
        <f>ROUND((SUM(BE82:BE145)),  2)</f>
        <v>0</v>
      </c>
      <c r="I33" s="203">
        <v>0.21</v>
      </c>
      <c r="J33" s="77">
        <f>ROUND(((SUM(BE82:BE145))*I33),  2)</f>
        <v>0</v>
      </c>
      <c r="L33" s="24"/>
    </row>
    <row r="34" spans="2:12" s="197" customFormat="1" ht="14.4" hidden="1" customHeight="1" x14ac:dyDescent="0.2">
      <c r="B34" s="24"/>
      <c r="E34" s="205" t="s">
        <v>33</v>
      </c>
      <c r="F34" s="77">
        <f>ROUND((SUM(BF82:BF145)),  2)</f>
        <v>0</v>
      </c>
      <c r="I34" s="203">
        <v>0.15</v>
      </c>
      <c r="J34" s="77">
        <f>ROUND(((SUM(BF82:BF145))*I34),  2)</f>
        <v>0</v>
      </c>
      <c r="L34" s="24"/>
    </row>
    <row r="35" spans="2:12" s="197" customFormat="1" ht="14.4" hidden="1" customHeight="1" x14ac:dyDescent="0.2">
      <c r="B35" s="24"/>
      <c r="E35" s="205" t="s">
        <v>34</v>
      </c>
      <c r="F35" s="77">
        <f>ROUND((SUM(BG82:BG145)),  2)</f>
        <v>0</v>
      </c>
      <c r="I35" s="203">
        <v>0.21</v>
      </c>
      <c r="J35" s="77">
        <f>0</f>
        <v>0</v>
      </c>
      <c r="L35" s="24"/>
    </row>
    <row r="36" spans="2:12" s="197" customFormat="1" ht="14.4" hidden="1" customHeight="1" x14ac:dyDescent="0.2">
      <c r="B36" s="24"/>
      <c r="E36" s="205" t="s">
        <v>35</v>
      </c>
      <c r="F36" s="77">
        <f>ROUND((SUM(BH82:BH145)),  2)</f>
        <v>0</v>
      </c>
      <c r="I36" s="203">
        <v>0.15</v>
      </c>
      <c r="J36" s="77">
        <f>0</f>
        <v>0</v>
      </c>
      <c r="L36" s="24"/>
    </row>
    <row r="37" spans="2:12" s="197" customFormat="1" ht="14.4" hidden="1" customHeight="1" x14ac:dyDescent="0.2">
      <c r="B37" s="24"/>
      <c r="E37" s="205" t="s">
        <v>36</v>
      </c>
      <c r="F37" s="77">
        <f>ROUND((SUM(BI82:BI145)),  2)</f>
        <v>0</v>
      </c>
      <c r="I37" s="203">
        <v>0</v>
      </c>
      <c r="J37" s="77">
        <f>0</f>
        <v>0</v>
      </c>
      <c r="L37" s="24"/>
    </row>
    <row r="38" spans="2:12" s="197" customFormat="1" ht="6.9" hidden="1" customHeight="1" x14ac:dyDescent="0.2">
      <c r="B38" s="24"/>
      <c r="L38" s="24"/>
    </row>
    <row r="39" spans="2:12" s="197" customFormat="1" ht="25.35" hidden="1" customHeight="1" x14ac:dyDescent="0.2">
      <c r="B39" s="24"/>
      <c r="C39" s="78"/>
      <c r="D39" s="79" t="s">
        <v>37</v>
      </c>
      <c r="E39" s="48"/>
      <c r="F39" s="48"/>
      <c r="G39" s="80" t="s">
        <v>38</v>
      </c>
      <c r="H39" s="81" t="s">
        <v>39</v>
      </c>
      <c r="I39" s="48"/>
      <c r="J39" s="82">
        <f>SUM(J30:J37)</f>
        <v>0</v>
      </c>
      <c r="K39" s="83"/>
      <c r="L39" s="24"/>
    </row>
    <row r="40" spans="2:12" s="197" customFormat="1" ht="14.4" hidden="1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1" spans="2:12" hidden="1" x14ac:dyDescent="0.2"/>
    <row r="42" spans="2:12" hidden="1" x14ac:dyDescent="0.2"/>
    <row r="43" spans="2:12" hidden="1" x14ac:dyDescent="0.2"/>
    <row r="44" spans="2:12" s="197" customFormat="1" ht="6.9" customHeight="1" x14ac:dyDescent="0.2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97" customFormat="1" ht="24.9" customHeight="1" x14ac:dyDescent="0.2">
      <c r="B45" s="24"/>
      <c r="C45" s="18" t="s">
        <v>75</v>
      </c>
      <c r="L45" s="24"/>
    </row>
    <row r="46" spans="2:12" s="197" customFormat="1" ht="6.9" customHeight="1" x14ac:dyDescent="0.2">
      <c r="B46" s="24"/>
      <c r="L46" s="24"/>
    </row>
    <row r="47" spans="2:12" s="197" customFormat="1" ht="12" customHeight="1" x14ac:dyDescent="0.2">
      <c r="B47" s="24"/>
      <c r="C47" s="205" t="s">
        <v>13</v>
      </c>
      <c r="L47" s="409" t="s">
        <v>875</v>
      </c>
    </row>
    <row r="48" spans="2:12" s="197" customFormat="1" ht="16.5" customHeight="1" x14ac:dyDescent="0.2">
      <c r="B48" s="24"/>
      <c r="E48" s="621" t="s">
        <v>707</v>
      </c>
      <c r="F48" s="622"/>
      <c r="G48" s="622"/>
      <c r="H48" s="622"/>
      <c r="L48" s="24"/>
    </row>
    <row r="49" spans="2:47" s="197" customFormat="1" ht="12" customHeight="1" x14ac:dyDescent="0.2">
      <c r="B49" s="24"/>
      <c r="C49" s="205" t="s">
        <v>74</v>
      </c>
      <c r="L49" s="24"/>
    </row>
    <row r="50" spans="2:47" s="197" customFormat="1" ht="16.5" customHeight="1" x14ac:dyDescent="0.2">
      <c r="B50" s="24"/>
      <c r="E50" s="603" t="s">
        <v>869</v>
      </c>
      <c r="F50" s="577"/>
      <c r="G50" s="577"/>
      <c r="H50" s="577"/>
      <c r="L50" s="24"/>
    </row>
    <row r="51" spans="2:47" s="197" customFormat="1" ht="6.9" customHeight="1" x14ac:dyDescent="0.2">
      <c r="B51" s="24"/>
      <c r="L51" s="24"/>
    </row>
    <row r="52" spans="2:47" s="197" customFormat="1" ht="12" customHeight="1" x14ac:dyDescent="0.2">
      <c r="B52" s="24"/>
      <c r="C52" s="205" t="s">
        <v>16</v>
      </c>
      <c r="E52" s="197" t="str">
        <f>'SO 02.1_852_9-11'!$E$52</f>
        <v>LOVOSICE</v>
      </c>
      <c r="F52" s="199" t="str">
        <f>F12</f>
        <v xml:space="preserve"> </v>
      </c>
      <c r="I52" s="205" t="s">
        <v>18</v>
      </c>
      <c r="J52" s="204" t="str">
        <f>IF(J12="","",J12)</f>
        <v>22.2.2019</v>
      </c>
      <c r="L52" s="24"/>
    </row>
    <row r="53" spans="2:47" s="197" customFormat="1" ht="6.9" customHeight="1" x14ac:dyDescent="0.2">
      <c r="B53" s="24"/>
      <c r="L53" s="24"/>
    </row>
    <row r="54" spans="2:47" s="197" customFormat="1" ht="13.65" customHeight="1" x14ac:dyDescent="0.2">
      <c r="B54" s="24"/>
      <c r="C54" s="205" t="s">
        <v>19</v>
      </c>
      <c r="F54" s="199" t="str">
        <f>E15</f>
        <v xml:space="preserve"> </v>
      </c>
      <c r="I54" s="205" t="s">
        <v>23</v>
      </c>
      <c r="J54" s="201" t="str">
        <f>E21</f>
        <v xml:space="preserve"> </v>
      </c>
      <c r="L54" s="24"/>
    </row>
    <row r="55" spans="2:47" s="197" customFormat="1" ht="13.65" customHeight="1" x14ac:dyDescent="0.2">
      <c r="B55" s="24"/>
      <c r="C55" s="205" t="s">
        <v>22</v>
      </c>
      <c r="F55" s="199" t="str">
        <f>IF(E18="","",E18)</f>
        <v xml:space="preserve"> </v>
      </c>
      <c r="I55" s="205" t="s">
        <v>25</v>
      </c>
      <c r="J55" s="201" t="str">
        <f>E24</f>
        <v>PS 0401 Liberec</v>
      </c>
      <c r="L55" s="176"/>
    </row>
    <row r="56" spans="2:47" s="197" customFormat="1" ht="10.35" customHeight="1" x14ac:dyDescent="0.2">
      <c r="B56" s="24"/>
      <c r="L56" s="24"/>
    </row>
    <row r="57" spans="2:47" s="197" customFormat="1" ht="29.25" customHeight="1" x14ac:dyDescent="0.2">
      <c r="B57" s="24"/>
      <c r="C57" s="84" t="s">
        <v>76</v>
      </c>
      <c r="D57" s="78"/>
      <c r="E57" s="78"/>
      <c r="F57" s="78"/>
      <c r="G57" s="78"/>
      <c r="H57" s="78"/>
      <c r="I57" s="78"/>
      <c r="J57" s="85" t="s">
        <v>77</v>
      </c>
      <c r="K57" s="78"/>
      <c r="L57" s="24"/>
    </row>
    <row r="58" spans="2:47" s="197" customFormat="1" ht="10.35" customHeight="1" x14ac:dyDescent="0.2">
      <c r="B58" s="24"/>
      <c r="L58" s="24"/>
    </row>
    <row r="59" spans="2:47" s="197" customFormat="1" ht="22.95" customHeight="1" x14ac:dyDescent="0.2">
      <c r="B59" s="24"/>
      <c r="C59" s="86" t="s">
        <v>78</v>
      </c>
      <c r="D59" s="267"/>
      <c r="E59" s="267"/>
      <c r="F59" s="267"/>
      <c r="G59" s="267"/>
      <c r="H59" s="267"/>
      <c r="I59" s="267"/>
      <c r="J59" s="265">
        <f>SUM(J60:J64)</f>
        <v>0</v>
      </c>
      <c r="L59" s="176"/>
      <c r="AU59" s="199" t="s">
        <v>79</v>
      </c>
    </row>
    <row r="60" spans="2:47" s="7" customFormat="1" ht="24.9" customHeight="1" x14ac:dyDescent="0.2">
      <c r="B60" s="87"/>
      <c r="D60" s="88" t="s">
        <v>624</v>
      </c>
      <c r="E60" s="89"/>
      <c r="F60" s="89"/>
      <c r="G60" s="89"/>
      <c r="H60" s="89"/>
      <c r="I60" s="89"/>
      <c r="J60" s="90">
        <f>SUM(J83)</f>
        <v>0</v>
      </c>
      <c r="L60" s="87"/>
    </row>
    <row r="61" spans="2:47" s="7" customFormat="1" ht="24.9" customHeight="1" x14ac:dyDescent="0.2">
      <c r="B61" s="87"/>
      <c r="D61" s="88" t="s">
        <v>625</v>
      </c>
      <c r="E61" s="89"/>
      <c r="F61" s="89"/>
      <c r="G61" s="89"/>
      <c r="H61" s="89"/>
      <c r="I61" s="89"/>
      <c r="J61" s="90">
        <f>SUM(J99)</f>
        <v>0</v>
      </c>
      <c r="L61" s="87"/>
    </row>
    <row r="62" spans="2:47" s="7" customFormat="1" ht="24.9" customHeight="1" x14ac:dyDescent="0.2">
      <c r="B62" s="87"/>
      <c r="D62" s="88" t="s">
        <v>626</v>
      </c>
      <c r="E62" s="89"/>
      <c r="F62" s="89"/>
      <c r="G62" s="89"/>
      <c r="H62" s="89"/>
      <c r="I62" s="89"/>
      <c r="J62" s="90">
        <f>SUM(J142)</f>
        <v>0</v>
      </c>
      <c r="L62" s="87"/>
    </row>
    <row r="63" spans="2:47" s="197" customFormat="1" ht="21.75" customHeight="1" x14ac:dyDescent="0.2">
      <c r="B63" s="24"/>
      <c r="C63" s="8"/>
      <c r="D63" s="88" t="s">
        <v>495</v>
      </c>
      <c r="E63" s="364"/>
      <c r="F63" s="364"/>
      <c r="G63" s="364"/>
      <c r="H63" s="364"/>
      <c r="I63" s="364"/>
      <c r="J63" s="331">
        <f>SUM(J148)</f>
        <v>0</v>
      </c>
      <c r="L63" s="24"/>
    </row>
    <row r="64" spans="2:47" s="197" customFormat="1" ht="27.75" customHeight="1" x14ac:dyDescent="0.2">
      <c r="B64" s="34"/>
      <c r="C64" s="267"/>
      <c r="D64" s="377" t="s">
        <v>496</v>
      </c>
      <c r="E64" s="364"/>
      <c r="F64" s="364"/>
      <c r="G64" s="364"/>
      <c r="H64" s="364"/>
      <c r="I64" s="364"/>
      <c r="J64" s="331">
        <f>SUM(J156)</f>
        <v>0</v>
      </c>
      <c r="K64" s="35"/>
      <c r="L64" s="24"/>
    </row>
    <row r="68" spans="2:12" s="197" customFormat="1" ht="6.9" customHeight="1" x14ac:dyDescent="0.2"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24"/>
    </row>
    <row r="69" spans="2:12" s="197" customFormat="1" ht="24.9" customHeight="1" x14ac:dyDescent="0.2">
      <c r="B69" s="24"/>
      <c r="C69" s="18" t="s">
        <v>95</v>
      </c>
      <c r="L69" s="24"/>
    </row>
    <row r="70" spans="2:12" s="197" customFormat="1" ht="6.9" customHeight="1" x14ac:dyDescent="0.2">
      <c r="B70" s="24"/>
      <c r="L70" s="24"/>
    </row>
    <row r="71" spans="2:12" s="197" customFormat="1" ht="12" customHeight="1" x14ac:dyDescent="0.2">
      <c r="B71" s="24"/>
      <c r="C71" s="205" t="s">
        <v>13</v>
      </c>
      <c r="L71" s="24"/>
    </row>
    <row r="72" spans="2:12" s="197" customFormat="1" ht="16.5" customHeight="1" x14ac:dyDescent="0.2">
      <c r="B72" s="24"/>
      <c r="E72" s="621" t="s">
        <v>707</v>
      </c>
      <c r="F72" s="622"/>
      <c r="G72" s="622"/>
      <c r="H72" s="622"/>
      <c r="L72" s="24"/>
    </row>
    <row r="73" spans="2:12" s="197" customFormat="1" ht="12" customHeight="1" x14ac:dyDescent="0.2">
      <c r="B73" s="24"/>
      <c r="C73" s="205" t="s">
        <v>74</v>
      </c>
      <c r="L73" s="24"/>
    </row>
    <row r="74" spans="2:12" s="197" customFormat="1" ht="16.5" customHeight="1" x14ac:dyDescent="0.2">
      <c r="B74" s="24"/>
      <c r="E74" s="603" t="str">
        <f t="shared" ref="E74" si="0">$E$50</f>
        <v xml:space="preserve">SO 02.6  -   DPS  č.p. 893/35  </v>
      </c>
      <c r="F74" s="577"/>
      <c r="G74" s="577"/>
      <c r="H74" s="577"/>
      <c r="L74" s="24"/>
    </row>
    <row r="75" spans="2:12" s="197" customFormat="1" ht="6.9" customHeight="1" x14ac:dyDescent="0.2">
      <c r="B75" s="24"/>
      <c r="L75" s="24"/>
    </row>
    <row r="76" spans="2:12" s="197" customFormat="1" ht="12" customHeight="1" x14ac:dyDescent="0.2">
      <c r="B76" s="24"/>
      <c r="C76" s="205" t="s">
        <v>16</v>
      </c>
      <c r="E76" s="197" t="str">
        <f>'SO 02.1_852_9-11'!$E$52</f>
        <v>LOVOSICE</v>
      </c>
      <c r="F76" s="199" t="str">
        <f>F12</f>
        <v xml:space="preserve"> </v>
      </c>
      <c r="I76" s="205" t="s">
        <v>18</v>
      </c>
      <c r="J76" s="204" t="str">
        <f>IF(J12="","",J12)</f>
        <v>22.2.2019</v>
      </c>
      <c r="L76" s="24"/>
    </row>
    <row r="77" spans="2:12" s="197" customFormat="1" ht="6.9" customHeight="1" x14ac:dyDescent="0.2">
      <c r="B77" s="24"/>
      <c r="L77" s="24"/>
    </row>
    <row r="78" spans="2:12" s="197" customFormat="1" ht="13.65" customHeight="1" x14ac:dyDescent="0.2">
      <c r="B78" s="24"/>
      <c r="C78" s="205" t="s">
        <v>19</v>
      </c>
      <c r="F78" s="199" t="str">
        <f>E15</f>
        <v xml:space="preserve"> </v>
      </c>
      <c r="I78" s="205" t="s">
        <v>23</v>
      </c>
      <c r="J78" s="201" t="str">
        <f>E21</f>
        <v xml:space="preserve"> </v>
      </c>
      <c r="L78" s="24"/>
    </row>
    <row r="79" spans="2:12" s="197" customFormat="1" ht="13.65" customHeight="1" x14ac:dyDescent="0.2">
      <c r="B79" s="24"/>
      <c r="C79" s="205" t="s">
        <v>22</v>
      </c>
      <c r="F79" s="199" t="str">
        <f>IF(E18="","",E18)</f>
        <v xml:space="preserve"> </v>
      </c>
      <c r="I79" s="205" t="s">
        <v>25</v>
      </c>
      <c r="J79" s="201" t="str">
        <f>E24</f>
        <v>PS 0401 Liberec</v>
      </c>
      <c r="L79" s="24"/>
    </row>
    <row r="80" spans="2:12" s="197" customFormat="1" ht="10.35" customHeight="1" x14ac:dyDescent="0.2">
      <c r="B80" s="24"/>
      <c r="L80" s="24"/>
    </row>
    <row r="81" spans="2:65" s="9" customFormat="1" ht="29.25" customHeight="1" x14ac:dyDescent="0.2">
      <c r="B81" s="95"/>
      <c r="C81" s="96" t="s">
        <v>96</v>
      </c>
      <c r="D81" s="97" t="s">
        <v>46</v>
      </c>
      <c r="E81" s="97" t="s">
        <v>42</v>
      </c>
      <c r="F81" s="97" t="s">
        <v>43</v>
      </c>
      <c r="G81" s="97" t="s">
        <v>97</v>
      </c>
      <c r="H81" s="97" t="s">
        <v>98</v>
      </c>
      <c r="I81" s="97" t="s">
        <v>99</v>
      </c>
      <c r="J81" s="97" t="s">
        <v>77</v>
      </c>
      <c r="K81" s="98" t="s">
        <v>100</v>
      </c>
      <c r="L81" s="95"/>
      <c r="M81" s="50" t="s">
        <v>1</v>
      </c>
      <c r="N81" s="51" t="s">
        <v>31</v>
      </c>
      <c r="O81" s="51" t="s">
        <v>101</v>
      </c>
      <c r="P81" s="51" t="s">
        <v>102</v>
      </c>
      <c r="Q81" s="51" t="s">
        <v>103</v>
      </c>
      <c r="R81" s="51" t="s">
        <v>104</v>
      </c>
      <c r="S81" s="51" t="s">
        <v>105</v>
      </c>
      <c r="T81" s="52" t="s">
        <v>106</v>
      </c>
    </row>
    <row r="82" spans="2:65" s="197" customFormat="1" ht="22.95" customHeight="1" x14ac:dyDescent="0.3">
      <c r="B82" s="24"/>
      <c r="C82" s="384" t="s">
        <v>107</v>
      </c>
      <c r="D82" s="366"/>
      <c r="E82" s="366"/>
      <c r="F82" s="366"/>
      <c r="G82" s="366"/>
      <c r="H82" s="366"/>
      <c r="I82" s="366"/>
      <c r="J82" s="372">
        <f>SUM(J83,J99,J142,J148,J156,J160)</f>
        <v>0</v>
      </c>
      <c r="K82" s="366"/>
      <c r="L82" s="176"/>
      <c r="M82" s="53"/>
      <c r="N82" s="42"/>
      <c r="O82" s="42"/>
      <c r="P82" s="100">
        <f>P83+P99+P142</f>
        <v>42.006999999999998</v>
      </c>
      <c r="Q82" s="42"/>
      <c r="R82" s="100">
        <f>R83+R99+R142</f>
        <v>21.285130000000002</v>
      </c>
      <c r="S82" s="42"/>
      <c r="T82" s="101">
        <f>T83+T99+T142</f>
        <v>1.6119999999999999E-2</v>
      </c>
      <c r="AT82" s="199" t="s">
        <v>60</v>
      </c>
      <c r="AU82" s="199" t="s">
        <v>79</v>
      </c>
      <c r="BK82" s="102">
        <f>BK83+BK99+BK142</f>
        <v>0</v>
      </c>
    </row>
    <row r="83" spans="2:65" s="10" customFormat="1" ht="25.95" customHeight="1" x14ac:dyDescent="0.25">
      <c r="B83" s="103"/>
      <c r="C83" s="225" t="s">
        <v>60</v>
      </c>
      <c r="D83" s="227" t="s">
        <v>108</v>
      </c>
      <c r="E83" s="227" t="s">
        <v>627</v>
      </c>
      <c r="F83" s="177"/>
      <c r="G83" s="177"/>
      <c r="H83" s="177"/>
      <c r="I83" s="177"/>
      <c r="J83" s="255">
        <f>SUM(J84,J91)</f>
        <v>0</v>
      </c>
      <c r="K83" s="177"/>
      <c r="L83" s="103"/>
      <c r="M83" s="107"/>
      <c r="N83" s="108"/>
      <c r="O83" s="108"/>
      <c r="P83" s="109">
        <f>P84+P86+P90</f>
        <v>15.532999999999999</v>
      </c>
      <c r="Q83" s="108"/>
      <c r="R83" s="109">
        <f>R84+R86+R90</f>
        <v>0.29836999999999997</v>
      </c>
      <c r="S83" s="108"/>
      <c r="T83" s="110">
        <f>T84+T86+T90</f>
        <v>0</v>
      </c>
      <c r="AR83" s="104" t="s">
        <v>67</v>
      </c>
      <c r="AT83" s="111" t="s">
        <v>60</v>
      </c>
      <c r="AU83" s="111" t="s">
        <v>61</v>
      </c>
      <c r="AY83" s="104" t="s">
        <v>110</v>
      </c>
      <c r="BK83" s="112">
        <f>BK84+BK86+BK90</f>
        <v>0</v>
      </c>
    </row>
    <row r="84" spans="2:65" s="10" customFormat="1" ht="26.1" customHeight="1" x14ac:dyDescent="0.25">
      <c r="B84" s="103"/>
      <c r="C84" s="177"/>
      <c r="D84" s="225" t="s">
        <v>60</v>
      </c>
      <c r="E84" s="226" t="s">
        <v>128</v>
      </c>
      <c r="F84" s="226" t="s">
        <v>628</v>
      </c>
      <c r="G84" s="177"/>
      <c r="H84" s="177"/>
      <c r="I84" s="177"/>
      <c r="J84" s="256">
        <f>SUM(J85:J90)</f>
        <v>0</v>
      </c>
      <c r="K84" s="177"/>
      <c r="L84" s="175"/>
      <c r="M84" s="107"/>
      <c r="N84" s="108"/>
      <c r="O84" s="108"/>
      <c r="P84" s="109">
        <f>P85</f>
        <v>0.52500000000000002</v>
      </c>
      <c r="Q84" s="108"/>
      <c r="R84" s="109">
        <f>R85</f>
        <v>6.9169999999999995E-2</v>
      </c>
      <c r="S84" s="108"/>
      <c r="T84" s="110">
        <f>T85</f>
        <v>0</v>
      </c>
      <c r="AR84" s="104" t="s">
        <v>67</v>
      </c>
      <c r="AT84" s="111" t="s">
        <v>60</v>
      </c>
      <c r="AU84" s="111" t="s">
        <v>67</v>
      </c>
      <c r="AY84" s="104" t="s">
        <v>110</v>
      </c>
      <c r="BK84" s="112">
        <f>BK85</f>
        <v>0</v>
      </c>
    </row>
    <row r="85" spans="2:65" s="197" customFormat="1" ht="16.5" customHeight="1" x14ac:dyDescent="0.2">
      <c r="B85" s="115"/>
      <c r="C85" s="181">
        <v>1</v>
      </c>
      <c r="D85" s="181" t="s">
        <v>112</v>
      </c>
      <c r="E85" s="216" t="s">
        <v>723</v>
      </c>
      <c r="F85" s="217" t="s">
        <v>724</v>
      </c>
      <c r="G85" s="218" t="s">
        <v>312</v>
      </c>
      <c r="H85" s="215">
        <v>1</v>
      </c>
      <c r="I85" s="179"/>
      <c r="J85" s="179">
        <f t="shared" ref="J85:J88" si="1">ROUND(I85*H85,2)</f>
        <v>0</v>
      </c>
      <c r="K85" s="217" t="s">
        <v>505</v>
      </c>
      <c r="L85" s="24"/>
      <c r="M85" s="195" t="s">
        <v>1</v>
      </c>
      <c r="N85" s="122" t="s">
        <v>32</v>
      </c>
      <c r="O85" s="123">
        <v>0.52500000000000002</v>
      </c>
      <c r="P85" s="123">
        <f>O85*H85</f>
        <v>0.52500000000000002</v>
      </c>
      <c r="Q85" s="123">
        <v>6.9169999999999995E-2</v>
      </c>
      <c r="R85" s="123">
        <f>Q85*H85</f>
        <v>6.9169999999999995E-2</v>
      </c>
      <c r="S85" s="123">
        <v>0</v>
      </c>
      <c r="T85" s="124">
        <f>S85*H85</f>
        <v>0</v>
      </c>
      <c r="AR85" s="199" t="s">
        <v>116</v>
      </c>
      <c r="AT85" s="199" t="s">
        <v>112</v>
      </c>
      <c r="AU85" s="199" t="s">
        <v>69</v>
      </c>
      <c r="AY85" s="199" t="s">
        <v>110</v>
      </c>
      <c r="BE85" s="125">
        <f>IF(N85="základní",J85,0)</f>
        <v>0</v>
      </c>
      <c r="BF85" s="125">
        <f>IF(N85="snížená",J85,0)</f>
        <v>0</v>
      </c>
      <c r="BG85" s="125">
        <f>IF(N85="zákl. přenesená",J85,0)</f>
        <v>0</v>
      </c>
      <c r="BH85" s="125">
        <f>IF(N85="sníž. přenesená",J85,0)</f>
        <v>0</v>
      </c>
      <c r="BI85" s="125">
        <f>IF(N85="nulová",J85,0)</f>
        <v>0</v>
      </c>
      <c r="BJ85" s="199" t="s">
        <v>67</v>
      </c>
      <c r="BK85" s="125">
        <f>ROUND(I85*H85,2)</f>
        <v>0</v>
      </c>
      <c r="BL85" s="199" t="s">
        <v>116</v>
      </c>
      <c r="BM85" s="199" t="s">
        <v>631</v>
      </c>
    </row>
    <row r="86" spans="2:65" s="10" customFormat="1" ht="16.5" customHeight="1" x14ac:dyDescent="0.2">
      <c r="B86" s="103"/>
      <c r="C86" s="219">
        <v>2</v>
      </c>
      <c r="D86" s="219" t="s">
        <v>112</v>
      </c>
      <c r="E86" s="220" t="s">
        <v>726</v>
      </c>
      <c r="F86" s="221" t="s">
        <v>727</v>
      </c>
      <c r="G86" s="222" t="s">
        <v>312</v>
      </c>
      <c r="H86" s="223">
        <v>1</v>
      </c>
      <c r="I86" s="224"/>
      <c r="J86" s="224">
        <f t="shared" si="1"/>
        <v>0</v>
      </c>
      <c r="K86" s="217" t="s">
        <v>505</v>
      </c>
      <c r="L86" s="103"/>
      <c r="M86" s="107"/>
      <c r="N86" s="108"/>
      <c r="O86" s="108"/>
      <c r="P86" s="109">
        <f>SUM(P87:P89)</f>
        <v>15.007999999999999</v>
      </c>
      <c r="Q86" s="108"/>
      <c r="R86" s="109">
        <f>SUM(R87:R89)</f>
        <v>0.22919999999999999</v>
      </c>
      <c r="S86" s="108"/>
      <c r="T86" s="110">
        <f>SUM(T87:T89)</f>
        <v>0</v>
      </c>
      <c r="AR86" s="104" t="s">
        <v>67</v>
      </c>
      <c r="AT86" s="111" t="s">
        <v>60</v>
      </c>
      <c r="AU86" s="111" t="s">
        <v>67</v>
      </c>
      <c r="AY86" s="104" t="s">
        <v>110</v>
      </c>
      <c r="BK86" s="112">
        <f>SUM(BK87:BK89)</f>
        <v>0</v>
      </c>
    </row>
    <row r="87" spans="2:65" s="197" customFormat="1" ht="16.5" customHeight="1" x14ac:dyDescent="0.2">
      <c r="B87" s="115"/>
      <c r="C87" s="181">
        <v>3</v>
      </c>
      <c r="D87" s="181" t="s">
        <v>112</v>
      </c>
      <c r="E87" s="216" t="s">
        <v>721</v>
      </c>
      <c r="F87" s="217" t="s">
        <v>722</v>
      </c>
      <c r="G87" s="218" t="s">
        <v>243</v>
      </c>
      <c r="H87" s="215">
        <v>4</v>
      </c>
      <c r="I87" s="179"/>
      <c r="J87" s="179">
        <f t="shared" si="1"/>
        <v>0</v>
      </c>
      <c r="K87" s="217" t="s">
        <v>505</v>
      </c>
      <c r="L87" s="24"/>
      <c r="M87" s="195" t="s">
        <v>1</v>
      </c>
      <c r="N87" s="122" t="s">
        <v>32</v>
      </c>
      <c r="O87" s="123">
        <v>1.607</v>
      </c>
      <c r="P87" s="123">
        <f>O87*H87</f>
        <v>6.4279999999999999</v>
      </c>
      <c r="Q87" s="123">
        <v>4.684E-2</v>
      </c>
      <c r="R87" s="123">
        <f>Q87*H87</f>
        <v>0.18736</v>
      </c>
      <c r="S87" s="123">
        <v>0</v>
      </c>
      <c r="T87" s="124">
        <f>S87*H87</f>
        <v>0</v>
      </c>
      <c r="AR87" s="199" t="s">
        <v>116</v>
      </c>
      <c r="AT87" s="199" t="s">
        <v>112</v>
      </c>
      <c r="AU87" s="199" t="s">
        <v>69</v>
      </c>
      <c r="AY87" s="199" t="s">
        <v>110</v>
      </c>
      <c r="BE87" s="125">
        <f>IF(N87="základní",J87,0)</f>
        <v>0</v>
      </c>
      <c r="BF87" s="125">
        <f>IF(N87="snížená",J87,0)</f>
        <v>0</v>
      </c>
      <c r="BG87" s="125">
        <f>IF(N87="zákl. přenesená",J87,0)</f>
        <v>0</v>
      </c>
      <c r="BH87" s="125">
        <f>IF(N87="sníž. přenesená",J87,0)</f>
        <v>0</v>
      </c>
      <c r="BI87" s="125">
        <f>IF(N87="nulová",J87,0)</f>
        <v>0</v>
      </c>
      <c r="BJ87" s="199" t="s">
        <v>67</v>
      </c>
      <c r="BK87" s="125">
        <f>ROUND(I87*H87,2)</f>
        <v>0</v>
      </c>
      <c r="BL87" s="199" t="s">
        <v>116</v>
      </c>
      <c r="BM87" s="199" t="s">
        <v>635</v>
      </c>
    </row>
    <row r="88" spans="2:65" s="197" customFormat="1" ht="16.5" customHeight="1" x14ac:dyDescent="0.2">
      <c r="B88" s="115"/>
      <c r="C88" s="181">
        <v>4</v>
      </c>
      <c r="D88" s="181" t="s">
        <v>112</v>
      </c>
      <c r="E88" s="216" t="s">
        <v>714</v>
      </c>
      <c r="F88" s="217" t="s">
        <v>715</v>
      </c>
      <c r="G88" s="218" t="s">
        <v>461</v>
      </c>
      <c r="H88" s="215">
        <v>4</v>
      </c>
      <c r="I88" s="179"/>
      <c r="J88" s="179">
        <f t="shared" si="1"/>
        <v>0</v>
      </c>
      <c r="K88" s="180" t="s">
        <v>607</v>
      </c>
      <c r="L88" s="147"/>
      <c r="M88" s="148" t="s">
        <v>1</v>
      </c>
      <c r="N88" s="149" t="s">
        <v>32</v>
      </c>
      <c r="O88" s="123">
        <v>0</v>
      </c>
      <c r="P88" s="123">
        <f>O88*H88</f>
        <v>0</v>
      </c>
      <c r="Q88" s="123">
        <v>1.04E-2</v>
      </c>
      <c r="R88" s="123">
        <f>Q88*H88</f>
        <v>4.1599999999999998E-2</v>
      </c>
      <c r="S88" s="123">
        <v>0</v>
      </c>
      <c r="T88" s="124">
        <f>S88*H88</f>
        <v>0</v>
      </c>
      <c r="AR88" s="199" t="s">
        <v>158</v>
      </c>
      <c r="AT88" s="199" t="s">
        <v>184</v>
      </c>
      <c r="AU88" s="199" t="s">
        <v>69</v>
      </c>
      <c r="AY88" s="199" t="s">
        <v>110</v>
      </c>
      <c r="BE88" s="125">
        <f>IF(N88="základní",J88,0)</f>
        <v>0</v>
      </c>
      <c r="BF88" s="125">
        <f>IF(N88="snížená",J88,0)</f>
        <v>0</v>
      </c>
      <c r="BG88" s="125">
        <f>IF(N88="zákl. přenesená",J88,0)</f>
        <v>0</v>
      </c>
      <c r="BH88" s="125">
        <f>IF(N88="sníž. přenesená",J88,0)</f>
        <v>0</v>
      </c>
      <c r="BI88" s="125">
        <f>IF(N88="nulová",J88,0)</f>
        <v>0</v>
      </c>
      <c r="BJ88" s="199" t="s">
        <v>67</v>
      </c>
      <c r="BK88" s="125">
        <f>ROUND(I88*H88,2)</f>
        <v>0</v>
      </c>
      <c r="BL88" s="199" t="s">
        <v>116</v>
      </c>
      <c r="BM88" s="199" t="s">
        <v>638</v>
      </c>
    </row>
    <row r="89" spans="2:65" s="197" customFormat="1" ht="37.5" customHeight="1" x14ac:dyDescent="0.2">
      <c r="B89" s="115"/>
      <c r="C89" s="219">
        <v>5</v>
      </c>
      <c r="D89" s="219" t="s">
        <v>184</v>
      </c>
      <c r="E89" s="220" t="s">
        <v>717</v>
      </c>
      <c r="F89" s="221" t="s">
        <v>718</v>
      </c>
      <c r="G89" s="222" t="s">
        <v>461</v>
      </c>
      <c r="H89" s="223">
        <v>4</v>
      </c>
      <c r="I89" s="224"/>
      <c r="J89" s="224">
        <f>ROUND(I89*H89,2)</f>
        <v>0</v>
      </c>
      <c r="K89" s="221" t="s">
        <v>607</v>
      </c>
      <c r="L89" s="24"/>
      <c r="M89" s="195" t="s">
        <v>1</v>
      </c>
      <c r="N89" s="122" t="s">
        <v>32</v>
      </c>
      <c r="O89" s="123">
        <v>2.145</v>
      </c>
      <c r="P89" s="123">
        <f>O89*H89</f>
        <v>8.58</v>
      </c>
      <c r="Q89" s="123">
        <v>6.0000000000000002E-5</v>
      </c>
      <c r="R89" s="123">
        <f>Q89*H89</f>
        <v>2.4000000000000001E-4</v>
      </c>
      <c r="S89" s="123">
        <v>0</v>
      </c>
      <c r="T89" s="124">
        <f>S89*H89</f>
        <v>0</v>
      </c>
      <c r="AR89" s="199" t="s">
        <v>199</v>
      </c>
      <c r="AT89" s="199" t="s">
        <v>112</v>
      </c>
      <c r="AU89" s="199" t="s">
        <v>69</v>
      </c>
      <c r="AY89" s="199" t="s">
        <v>110</v>
      </c>
      <c r="BE89" s="125">
        <f>IF(N89="základní",J89,0)</f>
        <v>0</v>
      </c>
      <c r="BF89" s="125">
        <f>IF(N89="snížená",J89,0)</f>
        <v>0</v>
      </c>
      <c r="BG89" s="125">
        <f>IF(N89="zákl. přenesená",J89,0)</f>
        <v>0</v>
      </c>
      <c r="BH89" s="125">
        <f>IF(N89="sníž. přenesená",J89,0)</f>
        <v>0</v>
      </c>
      <c r="BI89" s="125">
        <f>IF(N89="nulová",J89,0)</f>
        <v>0</v>
      </c>
      <c r="BJ89" s="199" t="s">
        <v>67</v>
      </c>
      <c r="BK89" s="125">
        <f>ROUND(I89*H89,2)</f>
        <v>0</v>
      </c>
      <c r="BL89" s="199" t="s">
        <v>199</v>
      </c>
      <c r="BM89" s="199" t="s">
        <v>641</v>
      </c>
    </row>
    <row r="90" spans="2:65" s="10" customFormat="1" ht="16.5" customHeight="1" x14ac:dyDescent="0.2">
      <c r="B90" s="103"/>
      <c r="C90" s="219">
        <v>6</v>
      </c>
      <c r="D90" s="219" t="s">
        <v>184</v>
      </c>
      <c r="E90" s="220" t="s">
        <v>719</v>
      </c>
      <c r="F90" s="221" t="s">
        <v>720</v>
      </c>
      <c r="G90" s="222" t="s">
        <v>243</v>
      </c>
      <c r="H90" s="223">
        <v>4</v>
      </c>
      <c r="I90" s="224"/>
      <c r="J90" s="224">
        <f>ROUND(I90*H90,2)</f>
        <v>0</v>
      </c>
      <c r="K90" s="221" t="s">
        <v>607</v>
      </c>
      <c r="L90" s="103"/>
      <c r="M90" s="107"/>
      <c r="N90" s="108"/>
      <c r="O90" s="108"/>
      <c r="P90" s="109">
        <f>SUM(P97:P98)</f>
        <v>0</v>
      </c>
      <c r="Q90" s="108"/>
      <c r="R90" s="109">
        <f>SUM(R97:R98)</f>
        <v>0</v>
      </c>
      <c r="S90" s="108"/>
      <c r="T90" s="110">
        <f>SUM(T97:T98)</f>
        <v>0</v>
      </c>
      <c r="AR90" s="104" t="s">
        <v>67</v>
      </c>
      <c r="AT90" s="111" t="s">
        <v>60</v>
      </c>
      <c r="AU90" s="111" t="s">
        <v>67</v>
      </c>
      <c r="AY90" s="104" t="s">
        <v>110</v>
      </c>
      <c r="BK90" s="112">
        <f>SUM(BK97:BK98)</f>
        <v>0</v>
      </c>
    </row>
    <row r="91" spans="2:65" s="10" customFormat="1" ht="26.1" customHeight="1" x14ac:dyDescent="0.25">
      <c r="B91" s="103"/>
      <c r="C91" s="332"/>
      <c r="D91" s="333" t="s">
        <v>60</v>
      </c>
      <c r="E91" s="351" t="s">
        <v>158</v>
      </c>
      <c r="F91" s="351" t="s">
        <v>498</v>
      </c>
      <c r="G91" s="332"/>
      <c r="H91" s="332"/>
      <c r="I91" s="332"/>
      <c r="J91" s="330">
        <f>SUM(J92:J96)</f>
        <v>0</v>
      </c>
      <c r="K91" s="221"/>
      <c r="L91" s="103"/>
      <c r="M91" s="107"/>
      <c r="N91" s="108"/>
      <c r="O91" s="108"/>
      <c r="P91" s="109"/>
      <c r="Q91" s="108"/>
      <c r="R91" s="109"/>
      <c r="S91" s="108"/>
      <c r="T91" s="110"/>
      <c r="AR91" s="104"/>
      <c r="AT91" s="111"/>
      <c r="AU91" s="111"/>
      <c r="AY91" s="104"/>
      <c r="BK91" s="112"/>
    </row>
    <row r="92" spans="2:65" s="10" customFormat="1" ht="16.5" customHeight="1" x14ac:dyDescent="0.2">
      <c r="B92" s="103"/>
      <c r="C92" s="301">
        <v>7</v>
      </c>
      <c r="D92" s="181" t="s">
        <v>112</v>
      </c>
      <c r="E92" s="216" t="s">
        <v>337</v>
      </c>
      <c r="F92" s="217" t="s">
        <v>338</v>
      </c>
      <c r="G92" s="218" t="s">
        <v>243</v>
      </c>
      <c r="H92" s="215">
        <v>109</v>
      </c>
      <c r="I92" s="179"/>
      <c r="J92" s="179">
        <f>ROUND(I92*H92,2)</f>
        <v>0</v>
      </c>
      <c r="K92" s="180" t="s">
        <v>607</v>
      </c>
      <c r="L92" s="103"/>
      <c r="M92" s="107"/>
      <c r="N92" s="108"/>
      <c r="O92" s="108"/>
      <c r="P92" s="109"/>
      <c r="Q92" s="108"/>
      <c r="R92" s="109"/>
      <c r="S92" s="108"/>
      <c r="T92" s="110"/>
      <c r="AR92" s="104"/>
      <c r="AT92" s="111"/>
      <c r="AU92" s="111"/>
      <c r="AY92" s="104"/>
      <c r="BK92" s="112"/>
    </row>
    <row r="93" spans="2:65" s="10" customFormat="1" ht="16.5" customHeight="1" x14ac:dyDescent="0.2">
      <c r="B93" s="103"/>
      <c r="C93" s="342"/>
      <c r="D93" s="343" t="s">
        <v>118</v>
      </c>
      <c r="E93" s="344" t="s">
        <v>1</v>
      </c>
      <c r="F93" s="345" t="s">
        <v>841</v>
      </c>
      <c r="G93" s="342"/>
      <c r="H93" s="346">
        <v>31</v>
      </c>
      <c r="I93" s="342"/>
      <c r="J93" s="342"/>
      <c r="K93" s="342"/>
      <c r="L93" s="103"/>
      <c r="M93" s="107"/>
      <c r="N93" s="108"/>
      <c r="O93" s="108"/>
      <c r="P93" s="109"/>
      <c r="Q93" s="108"/>
      <c r="R93" s="109"/>
      <c r="S93" s="108"/>
      <c r="T93" s="110"/>
      <c r="AR93" s="104"/>
      <c r="AT93" s="111"/>
      <c r="AU93" s="111"/>
      <c r="AY93" s="104"/>
      <c r="BK93" s="112"/>
    </row>
    <row r="94" spans="2:65" s="10" customFormat="1" ht="16.5" customHeight="1" x14ac:dyDescent="0.2">
      <c r="B94" s="103"/>
      <c r="C94" s="342"/>
      <c r="D94" s="343" t="s">
        <v>118</v>
      </c>
      <c r="E94" s="344" t="s">
        <v>1</v>
      </c>
      <c r="F94" s="345" t="s">
        <v>845</v>
      </c>
      <c r="G94" s="342"/>
      <c r="H94" s="346">
        <v>78</v>
      </c>
      <c r="I94" s="342"/>
      <c r="J94" s="342"/>
      <c r="K94" s="342"/>
      <c r="L94" s="103"/>
      <c r="M94" s="107"/>
      <c r="N94" s="108"/>
      <c r="O94" s="108"/>
      <c r="P94" s="109"/>
      <c r="Q94" s="108"/>
      <c r="R94" s="109"/>
      <c r="S94" s="108"/>
      <c r="T94" s="110"/>
      <c r="AR94" s="104"/>
      <c r="AT94" s="111"/>
      <c r="AU94" s="111"/>
      <c r="AY94" s="104"/>
      <c r="BK94" s="112"/>
    </row>
    <row r="95" spans="2:65" s="10" customFormat="1" ht="16.5" customHeight="1" x14ac:dyDescent="0.2">
      <c r="B95" s="103"/>
      <c r="C95" s="347"/>
      <c r="D95" s="343" t="s">
        <v>118</v>
      </c>
      <c r="E95" s="348" t="s">
        <v>1</v>
      </c>
      <c r="F95" s="349" t="s">
        <v>123</v>
      </c>
      <c r="G95" s="347"/>
      <c r="H95" s="350">
        <v>109</v>
      </c>
      <c r="I95" s="347"/>
      <c r="J95" s="347"/>
      <c r="K95" s="347"/>
      <c r="L95" s="103"/>
      <c r="M95" s="107"/>
      <c r="N95" s="108"/>
      <c r="O95" s="108"/>
      <c r="P95" s="109"/>
      <c r="Q95" s="108"/>
      <c r="R95" s="109"/>
      <c r="S95" s="108"/>
      <c r="T95" s="110"/>
      <c r="AR95" s="104"/>
      <c r="AT95" s="111"/>
      <c r="AU95" s="111"/>
      <c r="AY95" s="104"/>
      <c r="BK95" s="112"/>
    </row>
    <row r="96" spans="2:65" s="10" customFormat="1" ht="16.5" customHeight="1" x14ac:dyDescent="0.2">
      <c r="B96" s="103"/>
      <c r="C96" s="301">
        <v>8</v>
      </c>
      <c r="D96" s="181" t="s">
        <v>112</v>
      </c>
      <c r="E96" s="216" t="s">
        <v>341</v>
      </c>
      <c r="F96" s="217" t="s">
        <v>342</v>
      </c>
      <c r="G96" s="218" t="s">
        <v>243</v>
      </c>
      <c r="H96" s="215">
        <v>109</v>
      </c>
      <c r="I96" s="179"/>
      <c r="J96" s="179">
        <f>ROUND(I96*H96,2)</f>
        <v>0</v>
      </c>
      <c r="K96" s="180" t="s">
        <v>607</v>
      </c>
      <c r="L96" s="103"/>
      <c r="M96" s="107"/>
      <c r="N96" s="108"/>
      <c r="O96" s="108"/>
      <c r="P96" s="109"/>
      <c r="Q96" s="108"/>
      <c r="R96" s="109"/>
      <c r="S96" s="108"/>
      <c r="T96" s="110"/>
      <c r="AR96" s="104"/>
      <c r="AT96" s="111"/>
      <c r="AU96" s="111"/>
      <c r="AY96" s="104"/>
      <c r="BK96" s="112"/>
    </row>
    <row r="97" spans="2:65" s="197" customFormat="1" ht="16.5" customHeight="1" x14ac:dyDescent="0.2">
      <c r="B97" s="115"/>
      <c r="C97" s="177"/>
      <c r="D97" s="181"/>
      <c r="E97" s="182"/>
      <c r="F97" s="180"/>
      <c r="G97" s="183"/>
      <c r="H97" s="215"/>
      <c r="I97" s="179"/>
      <c r="J97" s="179"/>
      <c r="K97" s="180"/>
      <c r="L97" s="24"/>
      <c r="M97" s="195" t="s">
        <v>1</v>
      </c>
      <c r="N97" s="122" t="s">
        <v>32</v>
      </c>
      <c r="O97" s="123">
        <v>0.39100000000000001</v>
      </c>
      <c r="P97" s="123">
        <f>O97*H97</f>
        <v>0</v>
      </c>
      <c r="Q97" s="123">
        <v>0</v>
      </c>
      <c r="R97" s="123">
        <f>Q97*H97</f>
        <v>0</v>
      </c>
      <c r="S97" s="123">
        <v>3.1E-2</v>
      </c>
      <c r="T97" s="124">
        <f>S97*H97</f>
        <v>0</v>
      </c>
      <c r="AR97" s="199" t="s">
        <v>116</v>
      </c>
      <c r="AT97" s="199" t="s">
        <v>112</v>
      </c>
      <c r="AU97" s="199" t="s">
        <v>69</v>
      </c>
      <c r="AY97" s="199" t="s">
        <v>110</v>
      </c>
      <c r="BE97" s="125">
        <f>IF(N97="základní",J97,0)</f>
        <v>0</v>
      </c>
      <c r="BF97" s="125">
        <f>IF(N97="snížená",J97,0)</f>
        <v>0</v>
      </c>
      <c r="BG97" s="125">
        <f>IF(N97="zákl. přenesená",J97,0)</f>
        <v>0</v>
      </c>
      <c r="BH97" s="125">
        <f>IF(N97="sníž. přenesená",J97,0)</f>
        <v>0</v>
      </c>
      <c r="BI97" s="125">
        <f>IF(N97="nulová",J97,0)</f>
        <v>0</v>
      </c>
      <c r="BJ97" s="199" t="s">
        <v>67</v>
      </c>
      <c r="BK97" s="125">
        <f>ROUND(I97*H97,2)</f>
        <v>0</v>
      </c>
      <c r="BL97" s="199" t="s">
        <v>116</v>
      </c>
      <c r="BM97" s="199" t="s">
        <v>645</v>
      </c>
    </row>
    <row r="98" spans="2:65" s="197" customFormat="1" ht="16.5" customHeight="1" x14ac:dyDescent="0.2">
      <c r="B98" s="115"/>
      <c r="C98" s="332"/>
      <c r="D98" s="181"/>
      <c r="E98" s="182"/>
      <c r="F98" s="180"/>
      <c r="G98" s="183"/>
      <c r="H98" s="215"/>
      <c r="I98" s="179"/>
      <c r="J98" s="179"/>
      <c r="K98" s="180"/>
      <c r="L98" s="24"/>
      <c r="M98" s="195" t="s">
        <v>1</v>
      </c>
      <c r="N98" s="122" t="s">
        <v>32</v>
      </c>
      <c r="O98" s="123">
        <v>0.505</v>
      </c>
      <c r="P98" s="123">
        <f>O98*H98</f>
        <v>0</v>
      </c>
      <c r="Q98" s="123">
        <v>5.3400000000000001E-3</v>
      </c>
      <c r="R98" s="123">
        <f>Q98*H98</f>
        <v>0</v>
      </c>
      <c r="S98" s="123">
        <v>0</v>
      </c>
      <c r="T98" s="124">
        <f>S98*H98</f>
        <v>0</v>
      </c>
      <c r="AR98" s="199" t="s">
        <v>116</v>
      </c>
      <c r="AT98" s="199" t="s">
        <v>112</v>
      </c>
      <c r="AU98" s="199" t="s">
        <v>69</v>
      </c>
      <c r="AY98" s="199" t="s">
        <v>110</v>
      </c>
      <c r="BE98" s="125">
        <f>IF(N98="základní",J98,0)</f>
        <v>0</v>
      </c>
      <c r="BF98" s="125">
        <f>IF(N98="snížená",J98,0)</f>
        <v>0</v>
      </c>
      <c r="BG98" s="125">
        <f>IF(N98="zákl. přenesená",J98,0)</f>
        <v>0</v>
      </c>
      <c r="BH98" s="125">
        <f>IF(N98="sníž. přenesená",J98,0)</f>
        <v>0</v>
      </c>
      <c r="BI98" s="125">
        <f>IF(N98="nulová",J98,0)</f>
        <v>0</v>
      </c>
      <c r="BJ98" s="199" t="s">
        <v>67</v>
      </c>
      <c r="BK98" s="125">
        <f>ROUND(I98*H98,2)</f>
        <v>0</v>
      </c>
      <c r="BL98" s="199" t="s">
        <v>116</v>
      </c>
      <c r="BM98" s="199" t="s">
        <v>648</v>
      </c>
    </row>
    <row r="99" spans="2:65" s="10" customFormat="1" ht="26.1" customHeight="1" x14ac:dyDescent="0.25">
      <c r="B99" s="103"/>
      <c r="D99" s="225" t="s">
        <v>60</v>
      </c>
      <c r="E99" s="227" t="s">
        <v>410</v>
      </c>
      <c r="F99" s="227" t="s">
        <v>649</v>
      </c>
      <c r="G99" s="177"/>
      <c r="H99" s="177"/>
      <c r="I99" s="177"/>
      <c r="J99" s="255">
        <f>SUM(J100,J108,J116,J119)+J123+J130+J135</f>
        <v>0</v>
      </c>
      <c r="K99" s="177"/>
      <c r="L99" s="175"/>
      <c r="M99" s="107"/>
      <c r="N99" s="108"/>
      <c r="O99" s="108"/>
      <c r="P99" s="109">
        <f>P108+P116+P119+P122+P130+P135</f>
        <v>25.553999999999998</v>
      </c>
      <c r="Q99" s="108"/>
      <c r="R99" s="109">
        <f>R108+R116+R119+R122+R130+R135</f>
        <v>20.984360000000002</v>
      </c>
      <c r="S99" s="108"/>
      <c r="T99" s="110">
        <f>T108+T116+T119+T122+T130+T135</f>
        <v>1.6119999999999999E-2</v>
      </c>
      <c r="AR99" s="104" t="s">
        <v>69</v>
      </c>
      <c r="AT99" s="111" t="s">
        <v>60</v>
      </c>
      <c r="AU99" s="111" t="s">
        <v>61</v>
      </c>
      <c r="AY99" s="104" t="s">
        <v>110</v>
      </c>
      <c r="BK99" s="112">
        <f>BK108+BK116+BK119+BK122+BK130+BK135</f>
        <v>0</v>
      </c>
    </row>
    <row r="100" spans="2:65" s="10" customFormat="1" ht="26.1" customHeight="1" x14ac:dyDescent="0.25">
      <c r="B100" s="103"/>
      <c r="D100" s="333" t="s">
        <v>60</v>
      </c>
      <c r="E100" s="334" t="s">
        <v>507</v>
      </c>
      <c r="F100" s="334" t="s">
        <v>508</v>
      </c>
      <c r="G100" s="335"/>
      <c r="H100" s="335"/>
      <c r="I100" s="335"/>
      <c r="J100" s="336">
        <f>SUM(J101:J107)</f>
        <v>0</v>
      </c>
      <c r="K100" s="177"/>
      <c r="L100" s="175"/>
      <c r="M100" s="107"/>
      <c r="N100" s="108"/>
      <c r="O100" s="108"/>
      <c r="P100" s="109"/>
      <c r="Q100" s="108"/>
      <c r="R100" s="109"/>
      <c r="S100" s="108"/>
      <c r="T100" s="110"/>
      <c r="AR100" s="104"/>
      <c r="AT100" s="111"/>
      <c r="AU100" s="111"/>
      <c r="AY100" s="104"/>
      <c r="BK100" s="112"/>
    </row>
    <row r="101" spans="2:65" s="10" customFormat="1" ht="16.5" customHeight="1" x14ac:dyDescent="0.2">
      <c r="B101" s="103"/>
      <c r="C101" s="301">
        <v>9</v>
      </c>
      <c r="D101" s="301" t="s">
        <v>112</v>
      </c>
      <c r="E101" s="337" t="s">
        <v>519</v>
      </c>
      <c r="F101" s="338" t="s">
        <v>520</v>
      </c>
      <c r="G101" s="339" t="s">
        <v>243</v>
      </c>
      <c r="H101" s="340">
        <v>84</v>
      </c>
      <c r="I101" s="341"/>
      <c r="J101" s="341">
        <f t="shared" ref="J101:J107" si="2">ROUND(I101*H101,2)</f>
        <v>0</v>
      </c>
      <c r="K101" s="180" t="s">
        <v>607</v>
      </c>
      <c r="L101" s="175"/>
      <c r="M101" s="107"/>
      <c r="N101" s="108"/>
      <c r="O101" s="108"/>
      <c r="P101" s="109"/>
      <c r="Q101" s="108"/>
      <c r="R101" s="109"/>
      <c r="S101" s="108"/>
      <c r="T101" s="110"/>
      <c r="AR101" s="104"/>
      <c r="AT101" s="111"/>
      <c r="AU101" s="111"/>
      <c r="AY101" s="104"/>
      <c r="BK101" s="112"/>
    </row>
    <row r="102" spans="2:65" s="10" customFormat="1" ht="16.5" customHeight="1" x14ac:dyDescent="0.2">
      <c r="B102" s="103"/>
      <c r="C102" s="352">
        <v>10</v>
      </c>
      <c r="D102" s="352" t="s">
        <v>184</v>
      </c>
      <c r="E102" s="353" t="s">
        <v>799</v>
      </c>
      <c r="F102" s="354" t="s">
        <v>800</v>
      </c>
      <c r="G102" s="355" t="s">
        <v>243</v>
      </c>
      <c r="H102" s="356">
        <v>39</v>
      </c>
      <c r="I102" s="357"/>
      <c r="J102" s="357">
        <f t="shared" si="2"/>
        <v>0</v>
      </c>
      <c r="K102" s="221" t="s">
        <v>505</v>
      </c>
      <c r="L102" s="175"/>
      <c r="M102" s="107"/>
      <c r="N102" s="108"/>
      <c r="O102" s="108"/>
      <c r="P102" s="109"/>
      <c r="Q102" s="108"/>
      <c r="R102" s="109"/>
      <c r="S102" s="108"/>
      <c r="T102" s="110"/>
      <c r="AR102" s="104"/>
      <c r="AT102" s="111"/>
      <c r="AU102" s="111"/>
      <c r="AY102" s="104"/>
      <c r="BK102" s="112"/>
    </row>
    <row r="103" spans="2:65" s="10" customFormat="1" ht="16.5" customHeight="1" x14ac:dyDescent="0.2">
      <c r="B103" s="103"/>
      <c r="C103" s="352">
        <v>11</v>
      </c>
      <c r="D103" s="352" t="s">
        <v>184</v>
      </c>
      <c r="E103" s="353" t="s">
        <v>827</v>
      </c>
      <c r="F103" s="354" t="s">
        <v>828</v>
      </c>
      <c r="G103" s="355" t="s">
        <v>243</v>
      </c>
      <c r="H103" s="356">
        <v>18</v>
      </c>
      <c r="I103" s="357"/>
      <c r="J103" s="357">
        <f t="shared" si="2"/>
        <v>0</v>
      </c>
      <c r="K103" s="221" t="s">
        <v>505</v>
      </c>
      <c r="L103" s="175"/>
      <c r="M103" s="107"/>
      <c r="N103" s="108"/>
      <c r="O103" s="108"/>
      <c r="P103" s="109"/>
      <c r="Q103" s="108"/>
      <c r="R103" s="109"/>
      <c r="S103" s="108"/>
      <c r="T103" s="110"/>
      <c r="AR103" s="104"/>
      <c r="AT103" s="111"/>
      <c r="AU103" s="111"/>
      <c r="AY103" s="104"/>
      <c r="BK103" s="112"/>
    </row>
    <row r="104" spans="2:65" s="10" customFormat="1" ht="16.5" customHeight="1" x14ac:dyDescent="0.2">
      <c r="B104" s="103"/>
      <c r="C104" s="352">
        <v>12</v>
      </c>
      <c r="D104" s="352" t="s">
        <v>184</v>
      </c>
      <c r="E104" s="353" t="s">
        <v>801</v>
      </c>
      <c r="F104" s="354" t="s">
        <v>802</v>
      </c>
      <c r="G104" s="355" t="s">
        <v>243</v>
      </c>
      <c r="H104" s="356">
        <v>27</v>
      </c>
      <c r="I104" s="357"/>
      <c r="J104" s="357">
        <f t="shared" si="2"/>
        <v>0</v>
      </c>
      <c r="K104" s="221" t="s">
        <v>505</v>
      </c>
      <c r="L104" s="175"/>
      <c r="M104" s="107"/>
      <c r="N104" s="108"/>
      <c r="O104" s="108"/>
      <c r="P104" s="109"/>
      <c r="Q104" s="108"/>
      <c r="R104" s="109"/>
      <c r="S104" s="108"/>
      <c r="T104" s="110"/>
      <c r="AR104" s="104"/>
      <c r="AT104" s="111"/>
      <c r="AU104" s="111"/>
      <c r="AY104" s="104"/>
      <c r="BK104" s="112"/>
    </row>
    <row r="105" spans="2:65" s="10" customFormat="1" ht="16.5" customHeight="1" x14ac:dyDescent="0.2">
      <c r="B105" s="103"/>
      <c r="C105" s="301">
        <v>13</v>
      </c>
      <c r="D105" s="301" t="s">
        <v>112</v>
      </c>
      <c r="E105" s="337" t="s">
        <v>803</v>
      </c>
      <c r="F105" s="338" t="s">
        <v>804</v>
      </c>
      <c r="G105" s="339" t="s">
        <v>243</v>
      </c>
      <c r="H105" s="340">
        <v>33</v>
      </c>
      <c r="I105" s="341"/>
      <c r="J105" s="341">
        <f t="shared" si="2"/>
        <v>0</v>
      </c>
      <c r="K105" s="180" t="s">
        <v>607</v>
      </c>
      <c r="L105" s="175"/>
      <c r="M105" s="107"/>
      <c r="N105" s="108"/>
      <c r="O105" s="108"/>
      <c r="P105" s="109"/>
      <c r="Q105" s="108"/>
      <c r="R105" s="109"/>
      <c r="S105" s="108"/>
      <c r="T105" s="110"/>
      <c r="AR105" s="104"/>
      <c r="AT105" s="111"/>
      <c r="AU105" s="111"/>
      <c r="AY105" s="104"/>
      <c r="BK105" s="112"/>
    </row>
    <row r="106" spans="2:65" s="10" customFormat="1" ht="16.5" customHeight="1" x14ac:dyDescent="0.2">
      <c r="B106" s="103"/>
      <c r="C106" s="352">
        <v>14</v>
      </c>
      <c r="D106" s="352" t="s">
        <v>184</v>
      </c>
      <c r="E106" s="353" t="s">
        <v>805</v>
      </c>
      <c r="F106" s="354" t="s">
        <v>806</v>
      </c>
      <c r="G106" s="355" t="s">
        <v>243</v>
      </c>
      <c r="H106" s="356">
        <v>30</v>
      </c>
      <c r="I106" s="357"/>
      <c r="J106" s="357">
        <f t="shared" si="2"/>
        <v>0</v>
      </c>
      <c r="K106" s="221" t="s">
        <v>505</v>
      </c>
      <c r="L106" s="175"/>
      <c r="M106" s="107"/>
      <c r="N106" s="108"/>
      <c r="O106" s="108"/>
      <c r="P106" s="109"/>
      <c r="Q106" s="108"/>
      <c r="R106" s="109"/>
      <c r="S106" s="108"/>
      <c r="T106" s="110"/>
      <c r="AR106" s="104"/>
      <c r="AT106" s="111"/>
      <c r="AU106" s="111"/>
      <c r="AY106" s="104"/>
      <c r="BK106" s="112"/>
    </row>
    <row r="107" spans="2:65" s="10" customFormat="1" ht="16.5" customHeight="1" x14ac:dyDescent="0.2">
      <c r="B107" s="103"/>
      <c r="C107" s="352">
        <v>15</v>
      </c>
      <c r="D107" s="352" t="s">
        <v>184</v>
      </c>
      <c r="E107" s="353" t="s">
        <v>846</v>
      </c>
      <c r="F107" s="354" t="s">
        <v>847</v>
      </c>
      <c r="G107" s="355" t="s">
        <v>243</v>
      </c>
      <c r="H107" s="356">
        <v>33</v>
      </c>
      <c r="I107" s="357"/>
      <c r="J107" s="357">
        <f t="shared" si="2"/>
        <v>0</v>
      </c>
      <c r="K107" s="221" t="s">
        <v>505</v>
      </c>
      <c r="L107" s="175"/>
      <c r="M107" s="107"/>
      <c r="N107" s="108"/>
      <c r="O107" s="108"/>
      <c r="P107" s="109"/>
      <c r="Q107" s="108"/>
      <c r="R107" s="109"/>
      <c r="S107" s="108"/>
      <c r="T107" s="110"/>
      <c r="AR107" s="104"/>
      <c r="AT107" s="111"/>
      <c r="AU107" s="111"/>
      <c r="AY107" s="104"/>
      <c r="BK107" s="112"/>
    </row>
    <row r="108" spans="2:65" s="10" customFormat="1" ht="26.1" customHeight="1" x14ac:dyDescent="0.25">
      <c r="B108" s="103"/>
      <c r="D108" s="225" t="s">
        <v>60</v>
      </c>
      <c r="E108" s="226" t="s">
        <v>523</v>
      </c>
      <c r="F108" s="226" t="s">
        <v>524</v>
      </c>
      <c r="G108" s="177"/>
      <c r="H108" s="177"/>
      <c r="I108" s="177"/>
      <c r="J108" s="256">
        <f>SUM(J109:J115)</f>
        <v>0</v>
      </c>
      <c r="K108" s="177"/>
      <c r="L108" s="175"/>
      <c r="M108" s="107"/>
      <c r="N108" s="108"/>
      <c r="O108" s="108"/>
      <c r="P108" s="109">
        <f>SUM(P109:P110)</f>
        <v>14.1</v>
      </c>
      <c r="Q108" s="108"/>
      <c r="R108" s="109">
        <f>SUM(R109:R110)</f>
        <v>1.89E-2</v>
      </c>
      <c r="S108" s="108"/>
      <c r="T108" s="110">
        <f>SUM(T109:T110)</f>
        <v>0</v>
      </c>
      <c r="AR108" s="104" t="s">
        <v>69</v>
      </c>
      <c r="AT108" s="111" t="s">
        <v>60</v>
      </c>
      <c r="AU108" s="111" t="s">
        <v>67</v>
      </c>
      <c r="AY108" s="104" t="s">
        <v>110</v>
      </c>
      <c r="BK108" s="112">
        <f>SUM(BK109:BK110)</f>
        <v>0</v>
      </c>
    </row>
    <row r="109" spans="2:65" s="197" customFormat="1" ht="16.5" customHeight="1" x14ac:dyDescent="0.2">
      <c r="B109" s="115"/>
      <c r="C109" s="181">
        <v>16</v>
      </c>
      <c r="D109" s="181" t="s">
        <v>112</v>
      </c>
      <c r="E109" s="182" t="s">
        <v>650</v>
      </c>
      <c r="F109" s="180" t="s">
        <v>651</v>
      </c>
      <c r="G109" s="183" t="s">
        <v>243</v>
      </c>
      <c r="H109" s="215">
        <v>30</v>
      </c>
      <c r="I109" s="179"/>
      <c r="J109" s="179">
        <f>ROUND(I109*H109,2)</f>
        <v>0</v>
      </c>
      <c r="K109" s="180" t="s">
        <v>505</v>
      </c>
      <c r="L109" s="24"/>
      <c r="M109" s="195" t="s">
        <v>1</v>
      </c>
      <c r="N109" s="122" t="s">
        <v>32</v>
      </c>
      <c r="O109" s="123">
        <v>0.47</v>
      </c>
      <c r="P109" s="123">
        <f>O109*H109</f>
        <v>14.1</v>
      </c>
      <c r="Q109" s="123">
        <v>5.0000000000000001E-4</v>
      </c>
      <c r="R109" s="123">
        <f>Q109*H109</f>
        <v>1.4999999999999999E-2</v>
      </c>
      <c r="S109" s="123">
        <v>0</v>
      </c>
      <c r="T109" s="124">
        <f>S109*H109</f>
        <v>0</v>
      </c>
      <c r="AR109" s="199" t="s">
        <v>199</v>
      </c>
      <c r="AT109" s="199" t="s">
        <v>112</v>
      </c>
      <c r="AU109" s="199" t="s">
        <v>69</v>
      </c>
      <c r="AY109" s="199" t="s">
        <v>110</v>
      </c>
      <c r="BE109" s="125">
        <f>IF(N109="základní",J109,0)</f>
        <v>0</v>
      </c>
      <c r="BF109" s="125">
        <f>IF(N109="snížená",J109,0)</f>
        <v>0</v>
      </c>
      <c r="BG109" s="125">
        <f>IF(N109="zákl. přenesená",J109,0)</f>
        <v>0</v>
      </c>
      <c r="BH109" s="125">
        <f>IF(N109="sníž. přenesená",J109,0)</f>
        <v>0</v>
      </c>
      <c r="BI109" s="125">
        <f>IF(N109="nulová",J109,0)</f>
        <v>0</v>
      </c>
      <c r="BJ109" s="199" t="s">
        <v>67</v>
      </c>
      <c r="BK109" s="125">
        <f>ROUND(I109*H109,2)</f>
        <v>0</v>
      </c>
      <c r="BL109" s="199" t="s">
        <v>199</v>
      </c>
      <c r="BM109" s="199" t="s">
        <v>652</v>
      </c>
    </row>
    <row r="110" spans="2:65" s="197" customFormat="1" ht="16.5" customHeight="1" x14ac:dyDescent="0.2">
      <c r="B110" s="115"/>
      <c r="C110" s="408">
        <v>17</v>
      </c>
      <c r="D110" s="219" t="s">
        <v>184</v>
      </c>
      <c r="E110" s="220" t="s">
        <v>653</v>
      </c>
      <c r="F110" s="221" t="s">
        <v>654</v>
      </c>
      <c r="G110" s="222" t="s">
        <v>243</v>
      </c>
      <c r="H110" s="223">
        <v>30</v>
      </c>
      <c r="I110" s="224"/>
      <c r="J110" s="224">
        <f>ROUND(I110*H110,2)</f>
        <v>0</v>
      </c>
      <c r="K110" s="221" t="s">
        <v>505</v>
      </c>
      <c r="L110" s="147"/>
      <c r="M110" s="148" t="s">
        <v>1</v>
      </c>
      <c r="N110" s="149" t="s">
        <v>32</v>
      </c>
      <c r="O110" s="123">
        <v>0</v>
      </c>
      <c r="P110" s="123">
        <f>O110*H110</f>
        <v>0</v>
      </c>
      <c r="Q110" s="123">
        <v>1.2999999999999999E-4</v>
      </c>
      <c r="R110" s="123">
        <f>Q110*H110</f>
        <v>3.8999999999999998E-3</v>
      </c>
      <c r="S110" s="123">
        <v>0</v>
      </c>
      <c r="T110" s="124">
        <f>S110*H110</f>
        <v>0</v>
      </c>
      <c r="AR110" s="199" t="s">
        <v>296</v>
      </c>
      <c r="AT110" s="199" t="s">
        <v>184</v>
      </c>
      <c r="AU110" s="199" t="s">
        <v>69</v>
      </c>
      <c r="AY110" s="199" t="s">
        <v>110</v>
      </c>
      <c r="BE110" s="125">
        <f>IF(N110="základní",J110,0)</f>
        <v>0</v>
      </c>
      <c r="BF110" s="125">
        <f>IF(N110="snížená",J110,0)</f>
        <v>0</v>
      </c>
      <c r="BG110" s="125">
        <f>IF(N110="zákl. přenesená",J110,0)</f>
        <v>0</v>
      </c>
      <c r="BH110" s="125">
        <f>IF(N110="sníž. přenesená",J110,0)</f>
        <v>0</v>
      </c>
      <c r="BI110" s="125">
        <f>IF(N110="nulová",J110,0)</f>
        <v>0</v>
      </c>
      <c r="BJ110" s="199" t="s">
        <v>67</v>
      </c>
      <c r="BK110" s="125">
        <f>ROUND(I110*H110,2)</f>
        <v>0</v>
      </c>
      <c r="BL110" s="199" t="s">
        <v>199</v>
      </c>
      <c r="BM110" s="199" t="s">
        <v>655</v>
      </c>
    </row>
    <row r="111" spans="2:65" s="197" customFormat="1" ht="16.5" customHeight="1" x14ac:dyDescent="0.2">
      <c r="B111" s="115"/>
      <c r="C111" s="301">
        <v>18</v>
      </c>
      <c r="D111" s="181" t="s">
        <v>112</v>
      </c>
      <c r="E111" s="216" t="s">
        <v>564</v>
      </c>
      <c r="F111" s="217" t="s">
        <v>728</v>
      </c>
      <c r="G111" s="218" t="s">
        <v>566</v>
      </c>
      <c r="H111" s="215">
        <v>5</v>
      </c>
      <c r="I111" s="179"/>
      <c r="J111" s="179">
        <f t="shared" ref="J111" si="3">ROUND(I111*H111,2)</f>
        <v>0</v>
      </c>
      <c r="K111" s="180" t="s">
        <v>607</v>
      </c>
      <c r="L111" s="147"/>
      <c r="M111" s="148"/>
      <c r="N111" s="149"/>
      <c r="O111" s="123"/>
      <c r="P111" s="123"/>
      <c r="Q111" s="123"/>
      <c r="R111" s="123"/>
      <c r="S111" s="123"/>
      <c r="T111" s="124"/>
      <c r="AR111" s="199"/>
      <c r="AT111" s="199"/>
      <c r="AU111" s="199"/>
      <c r="AY111" s="199"/>
      <c r="BE111" s="125"/>
      <c r="BF111" s="125"/>
      <c r="BG111" s="125"/>
      <c r="BH111" s="125"/>
      <c r="BI111" s="125"/>
      <c r="BJ111" s="199"/>
      <c r="BK111" s="125"/>
      <c r="BL111" s="199"/>
      <c r="BM111" s="199"/>
    </row>
    <row r="112" spans="2:65" s="267" customFormat="1" ht="16.5" customHeight="1" x14ac:dyDescent="0.2">
      <c r="B112" s="115"/>
      <c r="C112" s="301">
        <v>19</v>
      </c>
      <c r="D112" s="301" t="s">
        <v>112</v>
      </c>
      <c r="E112" s="337" t="s">
        <v>807</v>
      </c>
      <c r="F112" s="338" t="s">
        <v>808</v>
      </c>
      <c r="G112" s="339" t="s">
        <v>243</v>
      </c>
      <c r="H112" s="340">
        <v>15</v>
      </c>
      <c r="I112" s="341"/>
      <c r="J112" s="341">
        <f>ROUND(I112*H112,2)</f>
        <v>0</v>
      </c>
      <c r="K112" s="180" t="s">
        <v>607</v>
      </c>
      <c r="L112" s="147"/>
      <c r="M112" s="148"/>
      <c r="N112" s="149"/>
      <c r="O112" s="123"/>
      <c r="P112" s="123"/>
      <c r="Q112" s="123"/>
      <c r="R112" s="123"/>
      <c r="S112" s="123"/>
      <c r="T112" s="124"/>
      <c r="AR112" s="268"/>
      <c r="AT112" s="268"/>
      <c r="AU112" s="268"/>
      <c r="AY112" s="268"/>
      <c r="BE112" s="125"/>
      <c r="BF112" s="125"/>
      <c r="BG112" s="125"/>
      <c r="BH112" s="125"/>
      <c r="BI112" s="125"/>
      <c r="BJ112" s="268"/>
      <c r="BK112" s="125"/>
      <c r="BL112" s="268"/>
      <c r="BM112" s="268"/>
    </row>
    <row r="113" spans="2:65" s="267" customFormat="1" ht="16.5" customHeight="1" x14ac:dyDescent="0.2">
      <c r="B113" s="115"/>
      <c r="C113" s="301">
        <v>20</v>
      </c>
      <c r="D113" s="301" t="s">
        <v>112</v>
      </c>
      <c r="E113" s="337" t="s">
        <v>809</v>
      </c>
      <c r="F113" s="338" t="s">
        <v>810</v>
      </c>
      <c r="G113" s="339" t="s">
        <v>243</v>
      </c>
      <c r="H113" s="340">
        <v>36</v>
      </c>
      <c r="I113" s="341"/>
      <c r="J113" s="341">
        <f>ROUND(I113*H113,2)</f>
        <v>0</v>
      </c>
      <c r="K113" s="180" t="s">
        <v>607</v>
      </c>
      <c r="L113" s="147"/>
      <c r="M113" s="148"/>
      <c r="N113" s="149"/>
      <c r="O113" s="123"/>
      <c r="P113" s="123"/>
      <c r="Q113" s="123"/>
      <c r="R113" s="123"/>
      <c r="S113" s="123"/>
      <c r="T113" s="124"/>
      <c r="AR113" s="268"/>
      <c r="AT113" s="268"/>
      <c r="AU113" s="268"/>
      <c r="AY113" s="268"/>
      <c r="BE113" s="125"/>
      <c r="BF113" s="125"/>
      <c r="BG113" s="125"/>
      <c r="BH113" s="125"/>
      <c r="BI113" s="125"/>
      <c r="BJ113" s="268"/>
      <c r="BK113" s="125"/>
      <c r="BL113" s="268"/>
      <c r="BM113" s="268"/>
    </row>
    <row r="114" spans="2:65" s="267" customFormat="1" ht="16.5" customHeight="1" x14ac:dyDescent="0.2">
      <c r="B114" s="115"/>
      <c r="C114" s="301">
        <v>22</v>
      </c>
      <c r="D114" s="301" t="s">
        <v>112</v>
      </c>
      <c r="E114" s="337" t="s">
        <v>811</v>
      </c>
      <c r="F114" s="338" t="s">
        <v>812</v>
      </c>
      <c r="G114" s="339" t="s">
        <v>243</v>
      </c>
      <c r="H114" s="340">
        <v>15</v>
      </c>
      <c r="I114" s="341"/>
      <c r="J114" s="341">
        <f>ROUND(I114*H114,2)</f>
        <v>0</v>
      </c>
      <c r="K114" s="180" t="s">
        <v>607</v>
      </c>
      <c r="L114" s="147"/>
      <c r="M114" s="148"/>
      <c r="N114" s="149"/>
      <c r="O114" s="123"/>
      <c r="P114" s="123"/>
      <c r="Q114" s="123"/>
      <c r="R114" s="123"/>
      <c r="S114" s="123"/>
      <c r="T114" s="124"/>
      <c r="AR114" s="268"/>
      <c r="AT114" s="268"/>
      <c r="AU114" s="268"/>
      <c r="AY114" s="268"/>
      <c r="BE114" s="125"/>
      <c r="BF114" s="125"/>
      <c r="BG114" s="125"/>
      <c r="BH114" s="125"/>
      <c r="BI114" s="125"/>
      <c r="BJ114" s="268"/>
      <c r="BK114" s="125"/>
      <c r="BL114" s="268"/>
      <c r="BM114" s="268"/>
    </row>
    <row r="115" spans="2:65" s="267" customFormat="1" ht="16.5" customHeight="1" x14ac:dyDescent="0.2">
      <c r="B115" s="115"/>
      <c r="C115" s="301">
        <v>23.3333333333333</v>
      </c>
      <c r="D115" s="301" t="s">
        <v>112</v>
      </c>
      <c r="E115" s="337" t="s">
        <v>813</v>
      </c>
      <c r="F115" s="338" t="s">
        <v>814</v>
      </c>
      <c r="G115" s="339" t="s">
        <v>243</v>
      </c>
      <c r="H115" s="340">
        <v>27</v>
      </c>
      <c r="I115" s="341"/>
      <c r="J115" s="341">
        <f>ROUND(I115*H115,2)</f>
        <v>0</v>
      </c>
      <c r="K115" s="180" t="s">
        <v>607</v>
      </c>
      <c r="L115" s="147"/>
      <c r="M115" s="148"/>
      <c r="N115" s="149"/>
      <c r="O115" s="123"/>
      <c r="P115" s="123"/>
      <c r="Q115" s="123"/>
      <c r="R115" s="123"/>
      <c r="S115" s="123"/>
      <c r="T115" s="124"/>
      <c r="AR115" s="268"/>
      <c r="AT115" s="268"/>
      <c r="AU115" s="268"/>
      <c r="AY115" s="268"/>
      <c r="BE115" s="125"/>
      <c r="BF115" s="125"/>
      <c r="BG115" s="125"/>
      <c r="BH115" s="125"/>
      <c r="BI115" s="125"/>
      <c r="BJ115" s="268"/>
      <c r="BK115" s="125"/>
      <c r="BL115" s="268"/>
      <c r="BM115" s="268"/>
    </row>
    <row r="116" spans="2:65" s="10" customFormat="1" ht="26.1" customHeight="1" x14ac:dyDescent="0.25">
      <c r="B116" s="103"/>
      <c r="D116" s="225" t="s">
        <v>60</v>
      </c>
      <c r="E116" s="226" t="s">
        <v>656</v>
      </c>
      <c r="F116" s="226" t="s">
        <v>657</v>
      </c>
      <c r="G116" s="177"/>
      <c r="H116" s="177"/>
      <c r="I116" s="177"/>
      <c r="J116" s="256">
        <f>SUM(J117:J118)</f>
        <v>0</v>
      </c>
      <c r="K116" s="177"/>
      <c r="L116" s="175"/>
      <c r="M116" s="107"/>
      <c r="N116" s="108"/>
      <c r="O116" s="108"/>
      <c r="P116" s="109">
        <f>SUM(P117:P118)</f>
        <v>0.38400000000000001</v>
      </c>
      <c r="Q116" s="108"/>
      <c r="R116" s="109">
        <f>SUM(R117:R118)</f>
        <v>4.0000000000000002E-4</v>
      </c>
      <c r="S116" s="108"/>
      <c r="T116" s="110">
        <f>SUM(T117:T118)</f>
        <v>0</v>
      </c>
      <c r="AR116" s="104" t="s">
        <v>69</v>
      </c>
      <c r="AT116" s="111" t="s">
        <v>60</v>
      </c>
      <c r="AU116" s="111" t="s">
        <v>67</v>
      </c>
      <c r="AY116" s="104" t="s">
        <v>110</v>
      </c>
      <c r="BK116" s="112">
        <f>SUM(BK117:BK118)</f>
        <v>0</v>
      </c>
    </row>
    <row r="117" spans="2:65" s="197" customFormat="1" ht="16.5" customHeight="1" x14ac:dyDescent="0.2">
      <c r="B117" s="115"/>
      <c r="C117" s="301">
        <v>24</v>
      </c>
      <c r="D117" s="181" t="s">
        <v>112</v>
      </c>
      <c r="E117" s="182" t="s">
        <v>658</v>
      </c>
      <c r="F117" s="180" t="s">
        <v>659</v>
      </c>
      <c r="G117" s="183" t="s">
        <v>312</v>
      </c>
      <c r="H117" s="215">
        <v>1</v>
      </c>
      <c r="I117" s="179"/>
      <c r="J117" s="179">
        <f>ROUND(I117*H117,2)</f>
        <v>0</v>
      </c>
      <c r="K117" s="180" t="s">
        <v>505</v>
      </c>
      <c r="L117" s="24"/>
      <c r="M117" s="195" t="s">
        <v>1</v>
      </c>
      <c r="N117" s="122" t="s">
        <v>32</v>
      </c>
      <c r="O117" s="123">
        <v>0.38400000000000001</v>
      </c>
      <c r="P117" s="123">
        <f>O117*H117</f>
        <v>0.38400000000000001</v>
      </c>
      <c r="Q117" s="123">
        <v>0</v>
      </c>
      <c r="R117" s="123">
        <f>Q117*H117</f>
        <v>0</v>
      </c>
      <c r="S117" s="123">
        <v>0</v>
      </c>
      <c r="T117" s="124">
        <f>S117*H117</f>
        <v>0</v>
      </c>
      <c r="AR117" s="199" t="s">
        <v>199</v>
      </c>
      <c r="AT117" s="199" t="s">
        <v>112</v>
      </c>
      <c r="AU117" s="199" t="s">
        <v>69</v>
      </c>
      <c r="AY117" s="199" t="s">
        <v>110</v>
      </c>
      <c r="BE117" s="125">
        <f>IF(N117="základní",J117,0)</f>
        <v>0</v>
      </c>
      <c r="BF117" s="125">
        <f>IF(N117="snížená",J117,0)</f>
        <v>0</v>
      </c>
      <c r="BG117" s="125">
        <f>IF(N117="zákl. přenesená",J117,0)</f>
        <v>0</v>
      </c>
      <c r="BH117" s="125">
        <f>IF(N117="sníž. přenesená",J117,0)</f>
        <v>0</v>
      </c>
      <c r="BI117" s="125">
        <f>IF(N117="nulová",J117,0)</f>
        <v>0</v>
      </c>
      <c r="BJ117" s="199" t="s">
        <v>67</v>
      </c>
      <c r="BK117" s="125">
        <f>ROUND(I117*H117,2)</f>
        <v>0</v>
      </c>
      <c r="BL117" s="199" t="s">
        <v>199</v>
      </c>
      <c r="BM117" s="199" t="s">
        <v>660</v>
      </c>
    </row>
    <row r="118" spans="2:65" s="197" customFormat="1" ht="16.5" customHeight="1" x14ac:dyDescent="0.2">
      <c r="B118" s="115"/>
      <c r="C118" s="352">
        <v>25</v>
      </c>
      <c r="D118" s="219" t="s">
        <v>184</v>
      </c>
      <c r="E118" s="220" t="s">
        <v>661</v>
      </c>
      <c r="F118" s="221" t="s">
        <v>662</v>
      </c>
      <c r="G118" s="222" t="s">
        <v>312</v>
      </c>
      <c r="H118" s="223">
        <v>1</v>
      </c>
      <c r="I118" s="224"/>
      <c r="J118" s="224">
        <f>ROUND(I118*H118,2)</f>
        <v>0</v>
      </c>
      <c r="K118" s="221" t="s">
        <v>505</v>
      </c>
      <c r="L118" s="147"/>
      <c r="M118" s="148" t="s">
        <v>1</v>
      </c>
      <c r="N118" s="149" t="s">
        <v>32</v>
      </c>
      <c r="O118" s="123">
        <v>0</v>
      </c>
      <c r="P118" s="123">
        <f>O118*H118</f>
        <v>0</v>
      </c>
      <c r="Q118" s="123">
        <v>4.0000000000000002E-4</v>
      </c>
      <c r="R118" s="123">
        <f>Q118*H118</f>
        <v>4.0000000000000002E-4</v>
      </c>
      <c r="S118" s="123">
        <v>0</v>
      </c>
      <c r="T118" s="124">
        <f>S118*H118</f>
        <v>0</v>
      </c>
      <c r="AR118" s="199" t="s">
        <v>296</v>
      </c>
      <c r="AT118" s="199" t="s">
        <v>184</v>
      </c>
      <c r="AU118" s="199" t="s">
        <v>69</v>
      </c>
      <c r="AY118" s="199" t="s">
        <v>110</v>
      </c>
      <c r="BE118" s="125">
        <f>IF(N118="základní",J118,0)</f>
        <v>0</v>
      </c>
      <c r="BF118" s="125">
        <f>IF(N118="snížená",J118,0)</f>
        <v>0</v>
      </c>
      <c r="BG118" s="125">
        <f>IF(N118="zákl. přenesená",J118,0)</f>
        <v>0</v>
      </c>
      <c r="BH118" s="125">
        <f>IF(N118="sníž. přenesená",J118,0)</f>
        <v>0</v>
      </c>
      <c r="BI118" s="125">
        <f>IF(N118="nulová",J118,0)</f>
        <v>0</v>
      </c>
      <c r="BJ118" s="199" t="s">
        <v>67</v>
      </c>
      <c r="BK118" s="125">
        <f>ROUND(I118*H118,2)</f>
        <v>0</v>
      </c>
      <c r="BL118" s="199" t="s">
        <v>199</v>
      </c>
      <c r="BM118" s="199" t="s">
        <v>663</v>
      </c>
    </row>
    <row r="119" spans="2:65" s="10" customFormat="1" ht="26.1" customHeight="1" x14ac:dyDescent="0.25">
      <c r="B119" s="103"/>
      <c r="D119" s="225" t="s">
        <v>60</v>
      </c>
      <c r="E119" s="226">
        <v>6</v>
      </c>
      <c r="F119" s="226" t="s">
        <v>632</v>
      </c>
      <c r="G119" s="177"/>
      <c r="H119" s="177"/>
      <c r="I119" s="177"/>
      <c r="J119" s="256">
        <f>SUM(J121:J122)</f>
        <v>0</v>
      </c>
      <c r="K119" s="231"/>
      <c r="L119" s="175"/>
      <c r="M119" s="107"/>
      <c r="N119" s="108"/>
      <c r="O119" s="108"/>
      <c r="P119" s="109">
        <f>SUM(P120:P121)</f>
        <v>0</v>
      </c>
      <c r="Q119" s="108"/>
      <c r="R119" s="109">
        <f>SUM(R120:R121)</f>
        <v>20.900000000000002</v>
      </c>
      <c r="S119" s="108"/>
      <c r="T119" s="110">
        <f>SUM(T120:T121)</f>
        <v>0</v>
      </c>
      <c r="AR119" s="104" t="s">
        <v>69</v>
      </c>
      <c r="AT119" s="111" t="s">
        <v>60</v>
      </c>
      <c r="AU119" s="111" t="s">
        <v>67</v>
      </c>
      <c r="AY119" s="104" t="s">
        <v>110</v>
      </c>
      <c r="BK119" s="112">
        <f>SUM(BK120:BK121)</f>
        <v>0</v>
      </c>
    </row>
    <row r="120" spans="2:65" s="197" customFormat="1" ht="16.5" customHeight="1" x14ac:dyDescent="0.2">
      <c r="B120" s="115"/>
      <c r="D120" s="366"/>
      <c r="E120" s="366"/>
      <c r="F120" s="366"/>
      <c r="G120" s="366"/>
      <c r="H120" s="366"/>
      <c r="I120" s="366"/>
      <c r="J120" s="366"/>
      <c r="K120" s="366"/>
      <c r="L120" s="24"/>
      <c r="M120" s="195" t="s">
        <v>1</v>
      </c>
      <c r="N120" s="122" t="s">
        <v>32</v>
      </c>
      <c r="O120" s="123">
        <v>0.22</v>
      </c>
      <c r="P120" s="123">
        <f>O120*H120</f>
        <v>0</v>
      </c>
      <c r="Q120" s="123">
        <v>0</v>
      </c>
      <c r="R120" s="123">
        <f>Q120*H120</f>
        <v>0</v>
      </c>
      <c r="S120" s="123">
        <v>0</v>
      </c>
      <c r="T120" s="124">
        <f>S120*H120</f>
        <v>0</v>
      </c>
      <c r="AR120" s="199" t="s">
        <v>199</v>
      </c>
      <c r="AT120" s="199" t="s">
        <v>112</v>
      </c>
      <c r="AU120" s="199" t="s">
        <v>69</v>
      </c>
      <c r="AY120" s="199" t="s">
        <v>110</v>
      </c>
      <c r="BE120" s="125">
        <f>IF(N120="základní",J120,0)</f>
        <v>0</v>
      </c>
      <c r="BF120" s="125">
        <f>IF(N120="snížená",J120,0)</f>
        <v>0</v>
      </c>
      <c r="BG120" s="125">
        <f>IF(N120="zákl. přenesená",J120,0)</f>
        <v>0</v>
      </c>
      <c r="BH120" s="125">
        <f>IF(N120="sníž. přenesená",J120,0)</f>
        <v>0</v>
      </c>
      <c r="BI120" s="125">
        <f>IF(N120="nulová",J120,0)</f>
        <v>0</v>
      </c>
      <c r="BJ120" s="199" t="s">
        <v>67</v>
      </c>
      <c r="BK120" s="125">
        <f>ROUND(I120*H120,2)</f>
        <v>0</v>
      </c>
      <c r="BL120" s="199" t="s">
        <v>199</v>
      </c>
      <c r="BM120" s="199" t="s">
        <v>668</v>
      </c>
    </row>
    <row r="121" spans="2:65" s="197" customFormat="1" ht="24.75" customHeight="1" x14ac:dyDescent="0.2">
      <c r="B121" s="115"/>
      <c r="C121" s="181">
        <v>26</v>
      </c>
      <c r="D121" s="181" t="s">
        <v>112</v>
      </c>
      <c r="E121" s="216" t="s">
        <v>710</v>
      </c>
      <c r="F121" s="217" t="s">
        <v>711</v>
      </c>
      <c r="G121" s="218" t="s">
        <v>115</v>
      </c>
      <c r="H121" s="215">
        <v>38</v>
      </c>
      <c r="I121" s="179"/>
      <c r="J121" s="179">
        <f t="shared" ref="J121:J122" si="4">ROUND(I121*H121,2)</f>
        <v>0</v>
      </c>
      <c r="K121" s="217" t="s">
        <v>505</v>
      </c>
      <c r="L121" s="147"/>
      <c r="M121" s="148" t="s">
        <v>1</v>
      </c>
      <c r="N121" s="149" t="s">
        <v>32</v>
      </c>
      <c r="O121" s="123">
        <v>0</v>
      </c>
      <c r="P121" s="123">
        <f>O121*H121</f>
        <v>0</v>
      </c>
      <c r="Q121" s="123">
        <v>0.55000000000000004</v>
      </c>
      <c r="R121" s="123">
        <f>Q121*H121</f>
        <v>20.900000000000002</v>
      </c>
      <c r="S121" s="123">
        <v>0</v>
      </c>
      <c r="T121" s="124">
        <f>S121*H121</f>
        <v>0</v>
      </c>
      <c r="AR121" s="199" t="s">
        <v>296</v>
      </c>
      <c r="AT121" s="199" t="s">
        <v>184</v>
      </c>
      <c r="AU121" s="199" t="s">
        <v>69</v>
      </c>
      <c r="AY121" s="199" t="s">
        <v>110</v>
      </c>
      <c r="BE121" s="125">
        <f>IF(N121="základní",J121,0)</f>
        <v>0</v>
      </c>
      <c r="BF121" s="125">
        <f>IF(N121="snížená",J121,0)</f>
        <v>0</v>
      </c>
      <c r="BG121" s="125">
        <f>IF(N121="zákl. přenesená",J121,0)</f>
        <v>0</v>
      </c>
      <c r="BH121" s="125">
        <f>IF(N121="sníž. přenesená",J121,0)</f>
        <v>0</v>
      </c>
      <c r="BI121" s="125">
        <f>IF(N121="nulová",J121,0)</f>
        <v>0</v>
      </c>
      <c r="BJ121" s="199" t="s">
        <v>67</v>
      </c>
      <c r="BK121" s="125">
        <f>ROUND(I121*H121,2)</f>
        <v>0</v>
      </c>
      <c r="BL121" s="199" t="s">
        <v>199</v>
      </c>
      <c r="BM121" s="199" t="s">
        <v>671</v>
      </c>
    </row>
    <row r="122" spans="2:65" s="10" customFormat="1" ht="32.25" customHeight="1" x14ac:dyDescent="0.2">
      <c r="B122" s="103"/>
      <c r="C122" s="219">
        <v>27</v>
      </c>
      <c r="D122" s="181" t="s">
        <v>112</v>
      </c>
      <c r="E122" s="216" t="s">
        <v>712</v>
      </c>
      <c r="F122" s="217" t="s">
        <v>713</v>
      </c>
      <c r="G122" s="218" t="s">
        <v>115</v>
      </c>
      <c r="H122" s="215">
        <v>14</v>
      </c>
      <c r="I122" s="179"/>
      <c r="J122" s="179">
        <f t="shared" si="4"/>
        <v>0</v>
      </c>
      <c r="K122" s="217" t="s">
        <v>505</v>
      </c>
      <c r="L122" s="103"/>
      <c r="M122" s="107"/>
      <c r="N122" s="108"/>
      <c r="O122" s="108"/>
      <c r="P122" s="109">
        <f>SUM(P128:P129)</f>
        <v>0</v>
      </c>
      <c r="Q122" s="108"/>
      <c r="R122" s="109">
        <f>SUM(R128:R129)</f>
        <v>0</v>
      </c>
      <c r="S122" s="108"/>
      <c r="T122" s="110">
        <f>SUM(T128:T129)</f>
        <v>0</v>
      </c>
      <c r="AR122" s="104" t="s">
        <v>69</v>
      </c>
      <c r="AT122" s="111" t="s">
        <v>60</v>
      </c>
      <c r="AU122" s="111" t="s">
        <v>67</v>
      </c>
      <c r="AY122" s="104" t="s">
        <v>110</v>
      </c>
      <c r="BK122" s="112">
        <f>SUM(BK128:BK129)</f>
        <v>0</v>
      </c>
    </row>
    <row r="123" spans="2:65" s="10" customFormat="1" ht="26.1" customHeight="1" x14ac:dyDescent="0.25">
      <c r="B123" s="103"/>
      <c r="D123" s="333" t="s">
        <v>60</v>
      </c>
      <c r="E123" s="351" t="s">
        <v>531</v>
      </c>
      <c r="F123" s="351" t="s">
        <v>532</v>
      </c>
      <c r="G123" s="332"/>
      <c r="H123" s="332"/>
      <c r="I123" s="332"/>
      <c r="J123" s="330">
        <f>SUM(J124:J127)</f>
        <v>0</v>
      </c>
      <c r="K123" s="171"/>
      <c r="L123" s="103"/>
      <c r="M123" s="107"/>
      <c r="N123" s="108"/>
      <c r="O123" s="108"/>
      <c r="P123" s="109"/>
      <c r="Q123" s="108"/>
      <c r="R123" s="109"/>
      <c r="S123" s="108"/>
      <c r="T123" s="110"/>
      <c r="AR123" s="104"/>
      <c r="AT123" s="111"/>
      <c r="AU123" s="111"/>
      <c r="AY123" s="104"/>
      <c r="BK123" s="112"/>
    </row>
    <row r="124" spans="2:65" s="10" customFormat="1" ht="16.5" customHeight="1" x14ac:dyDescent="0.2">
      <c r="B124" s="103"/>
      <c r="C124" s="181">
        <v>28</v>
      </c>
      <c r="D124" s="301" t="s">
        <v>112</v>
      </c>
      <c r="E124" s="337" t="s">
        <v>533</v>
      </c>
      <c r="F124" s="338" t="s">
        <v>534</v>
      </c>
      <c r="G124" s="339" t="s">
        <v>243</v>
      </c>
      <c r="H124" s="340">
        <v>1</v>
      </c>
      <c r="I124" s="341"/>
      <c r="J124" s="341">
        <f>ROUND(I124*H124,2)</f>
        <v>0</v>
      </c>
      <c r="K124" s="180" t="s">
        <v>607</v>
      </c>
      <c r="L124" s="103"/>
      <c r="M124" s="107"/>
      <c r="N124" s="108"/>
      <c r="O124" s="108"/>
      <c r="P124" s="109"/>
      <c r="Q124" s="108"/>
      <c r="R124" s="109"/>
      <c r="S124" s="108"/>
      <c r="T124" s="110"/>
      <c r="AR124" s="104"/>
      <c r="AT124" s="111"/>
      <c r="AU124" s="111"/>
      <c r="AY124" s="104"/>
      <c r="BK124" s="112"/>
    </row>
    <row r="125" spans="2:65" s="10" customFormat="1" ht="16.5" customHeight="1" x14ac:dyDescent="0.2">
      <c r="B125" s="103"/>
      <c r="C125" s="352">
        <v>29</v>
      </c>
      <c r="D125" s="352" t="s">
        <v>184</v>
      </c>
      <c r="E125" s="353" t="s">
        <v>536</v>
      </c>
      <c r="F125" s="354" t="s">
        <v>537</v>
      </c>
      <c r="G125" s="355" t="s">
        <v>243</v>
      </c>
      <c r="H125" s="356">
        <v>1</v>
      </c>
      <c r="I125" s="357"/>
      <c r="J125" s="357">
        <f>ROUND(I125*H125,2)</f>
        <v>0</v>
      </c>
      <c r="K125" s="221" t="s">
        <v>607</v>
      </c>
      <c r="L125" s="103"/>
      <c r="M125" s="107"/>
      <c r="N125" s="108"/>
      <c r="O125" s="108"/>
      <c r="P125" s="109"/>
      <c r="Q125" s="108"/>
      <c r="R125" s="109"/>
      <c r="S125" s="108"/>
      <c r="T125" s="110"/>
      <c r="AR125" s="104"/>
      <c r="AT125" s="111"/>
      <c r="AU125" s="111"/>
      <c r="AY125" s="104"/>
      <c r="BK125" s="112"/>
    </row>
    <row r="126" spans="2:65" s="10" customFormat="1" ht="16.5" customHeight="1" x14ac:dyDescent="0.2">
      <c r="B126" s="103"/>
      <c r="C126" s="181">
        <v>30</v>
      </c>
      <c r="D126" s="301" t="s">
        <v>112</v>
      </c>
      <c r="E126" s="337" t="s">
        <v>815</v>
      </c>
      <c r="F126" s="338" t="s">
        <v>816</v>
      </c>
      <c r="G126" s="339" t="s">
        <v>243</v>
      </c>
      <c r="H126" s="340">
        <v>30</v>
      </c>
      <c r="I126" s="341"/>
      <c r="J126" s="341">
        <f>ROUND(I126*H126,2)</f>
        <v>0</v>
      </c>
      <c r="K126" s="180" t="s">
        <v>607</v>
      </c>
      <c r="L126" s="103"/>
      <c r="M126" s="107"/>
      <c r="N126" s="108"/>
      <c r="O126" s="108"/>
      <c r="P126" s="109"/>
      <c r="Q126" s="108"/>
      <c r="R126" s="109"/>
      <c r="S126" s="108"/>
      <c r="T126" s="110"/>
      <c r="AR126" s="104"/>
      <c r="AT126" s="111"/>
      <c r="AU126" s="111"/>
      <c r="AY126" s="104"/>
      <c r="BK126" s="112"/>
    </row>
    <row r="127" spans="2:65" s="10" customFormat="1" ht="16.5" customHeight="1" x14ac:dyDescent="0.2">
      <c r="B127" s="103"/>
      <c r="C127" s="352">
        <v>31</v>
      </c>
      <c r="D127" s="352" t="s">
        <v>184</v>
      </c>
      <c r="E127" s="353" t="s">
        <v>817</v>
      </c>
      <c r="F127" s="354" t="s">
        <v>818</v>
      </c>
      <c r="G127" s="355" t="s">
        <v>243</v>
      </c>
      <c r="H127" s="356">
        <v>30</v>
      </c>
      <c r="I127" s="357"/>
      <c r="J127" s="357">
        <f>ROUND(I127*H127,2)</f>
        <v>0</v>
      </c>
      <c r="K127" s="221" t="s">
        <v>607</v>
      </c>
      <c r="L127" s="103"/>
      <c r="M127" s="107"/>
      <c r="N127" s="108"/>
      <c r="O127" s="108"/>
      <c r="P127" s="109"/>
      <c r="Q127" s="108"/>
      <c r="R127" s="109"/>
      <c r="S127" s="108"/>
      <c r="T127" s="110"/>
      <c r="AR127" s="104"/>
      <c r="AT127" s="111"/>
      <c r="AU127" s="111"/>
      <c r="AY127" s="104"/>
      <c r="BK127" s="112"/>
    </row>
    <row r="128" spans="2:65" s="197" customFormat="1" ht="26.1" customHeight="1" x14ac:dyDescent="0.2">
      <c r="B128" s="115"/>
      <c r="D128" s="169"/>
      <c r="E128" s="170"/>
      <c r="F128" s="239"/>
      <c r="G128" s="172"/>
      <c r="H128" s="173"/>
      <c r="I128" s="174"/>
      <c r="J128" s="174"/>
      <c r="K128" s="239"/>
      <c r="L128" s="24"/>
      <c r="M128" s="195" t="s">
        <v>1</v>
      </c>
      <c r="N128" s="122" t="s">
        <v>32</v>
      </c>
      <c r="O128" s="123">
        <v>0.28899999999999998</v>
      </c>
      <c r="P128" s="123">
        <f>O128*H128</f>
        <v>0</v>
      </c>
      <c r="Q128" s="123">
        <v>8.0000000000000007E-5</v>
      </c>
      <c r="R128" s="123">
        <f>Q128*H128</f>
        <v>0</v>
      </c>
      <c r="S128" s="123">
        <v>0</v>
      </c>
      <c r="T128" s="124">
        <f>S128*H128</f>
        <v>0</v>
      </c>
      <c r="AR128" s="199" t="s">
        <v>199</v>
      </c>
      <c r="AT128" s="199" t="s">
        <v>112</v>
      </c>
      <c r="AU128" s="199" t="s">
        <v>69</v>
      </c>
      <c r="AY128" s="199" t="s">
        <v>110</v>
      </c>
      <c r="BE128" s="125">
        <f>IF(N128="základní",J128,0)</f>
        <v>0</v>
      </c>
      <c r="BF128" s="125">
        <f>IF(N128="snížená",J128,0)</f>
        <v>0</v>
      </c>
      <c r="BG128" s="125">
        <f>IF(N128="zákl. přenesená",J128,0)</f>
        <v>0</v>
      </c>
      <c r="BH128" s="125">
        <f>IF(N128="sníž. přenesená",J128,0)</f>
        <v>0</v>
      </c>
      <c r="BI128" s="125">
        <f>IF(N128="nulová",J128,0)</f>
        <v>0</v>
      </c>
      <c r="BJ128" s="199" t="s">
        <v>67</v>
      </c>
      <c r="BK128" s="125">
        <f>ROUND(I128*H128,2)</f>
        <v>0</v>
      </c>
      <c r="BL128" s="199" t="s">
        <v>199</v>
      </c>
      <c r="BM128" s="199" t="s">
        <v>676</v>
      </c>
    </row>
    <row r="129" spans="2:65" s="197" customFormat="1" ht="26.1" customHeight="1" x14ac:dyDescent="0.2">
      <c r="B129" s="115"/>
      <c r="C129" s="178"/>
      <c r="D129" s="230"/>
      <c r="E129" s="240"/>
      <c r="F129" s="231"/>
      <c r="G129" s="241"/>
      <c r="H129" s="242"/>
      <c r="I129" s="243"/>
      <c r="J129" s="243"/>
      <c r="K129" s="231"/>
      <c r="L129" s="147"/>
      <c r="M129" s="148" t="s">
        <v>1</v>
      </c>
      <c r="N129" s="149" t="s">
        <v>32</v>
      </c>
      <c r="O129" s="123">
        <v>0</v>
      </c>
      <c r="P129" s="123">
        <f>O129*H129</f>
        <v>0</v>
      </c>
      <c r="Q129" s="123">
        <v>1</v>
      </c>
      <c r="R129" s="123">
        <f>Q129*H129</f>
        <v>0</v>
      </c>
      <c r="S129" s="123">
        <v>0</v>
      </c>
      <c r="T129" s="124">
        <f>S129*H129</f>
        <v>0</v>
      </c>
      <c r="AR129" s="199" t="s">
        <v>158</v>
      </c>
      <c r="AT129" s="199" t="s">
        <v>184</v>
      </c>
      <c r="AU129" s="199" t="s">
        <v>69</v>
      </c>
      <c r="AY129" s="199" t="s">
        <v>110</v>
      </c>
      <c r="BE129" s="125">
        <f>IF(N129="základní",J129,0)</f>
        <v>0</v>
      </c>
      <c r="BF129" s="125">
        <f>IF(N129="snížená",J129,0)</f>
        <v>0</v>
      </c>
      <c r="BG129" s="125">
        <f>IF(N129="zákl. přenesená",J129,0)</f>
        <v>0</v>
      </c>
      <c r="BH129" s="125">
        <f>IF(N129="sníž. přenesená",J129,0)</f>
        <v>0</v>
      </c>
      <c r="BI129" s="125">
        <f>IF(N129="nulová",J129,0)</f>
        <v>0</v>
      </c>
      <c r="BJ129" s="199" t="s">
        <v>67</v>
      </c>
      <c r="BK129" s="125">
        <f>ROUND(I129*H129,2)</f>
        <v>0</v>
      </c>
      <c r="BL129" s="199" t="s">
        <v>116</v>
      </c>
      <c r="BM129" s="199" t="s">
        <v>679</v>
      </c>
    </row>
    <row r="130" spans="2:65" s="10" customFormat="1" ht="16.5" customHeight="1" x14ac:dyDescent="0.25">
      <c r="B130" s="103"/>
      <c r="D130" s="225" t="s">
        <v>60</v>
      </c>
      <c r="E130" s="226" t="s">
        <v>680</v>
      </c>
      <c r="F130" s="226" t="s">
        <v>681</v>
      </c>
      <c r="G130" s="177"/>
      <c r="H130" s="177"/>
      <c r="I130" s="177"/>
      <c r="J130" s="256">
        <f>SUM(J131:J133)</f>
        <v>0</v>
      </c>
      <c r="K130" s="177"/>
      <c r="L130" s="175"/>
      <c r="M130" s="107"/>
      <c r="N130" s="108"/>
      <c r="O130" s="108"/>
      <c r="P130" s="109">
        <f>SUM(P131:P134)</f>
        <v>4.4659999999999993</v>
      </c>
      <c r="Q130" s="108"/>
      <c r="R130" s="109">
        <f>SUM(R131:R134)</f>
        <v>6.3E-3</v>
      </c>
      <c r="S130" s="108"/>
      <c r="T130" s="110">
        <f>SUM(T131:T134)</f>
        <v>0</v>
      </c>
      <c r="V130" s="252"/>
      <c r="AR130" s="104" t="s">
        <v>69</v>
      </c>
      <c r="AT130" s="111" t="s">
        <v>60</v>
      </c>
      <c r="AU130" s="111" t="s">
        <v>67</v>
      </c>
      <c r="AY130" s="104" t="s">
        <v>110</v>
      </c>
      <c r="BK130" s="112">
        <f>SUM(BK131:BK134)</f>
        <v>0</v>
      </c>
    </row>
    <row r="131" spans="2:65" s="197" customFormat="1" ht="16.5" customHeight="1" x14ac:dyDescent="0.2">
      <c r="B131" s="115"/>
      <c r="C131" s="181">
        <v>32</v>
      </c>
      <c r="D131" s="181" t="s">
        <v>112</v>
      </c>
      <c r="E131" s="182" t="s">
        <v>682</v>
      </c>
      <c r="F131" s="180" t="s">
        <v>683</v>
      </c>
      <c r="G131" s="183" t="s">
        <v>115</v>
      </c>
      <c r="H131" s="215">
        <v>14</v>
      </c>
      <c r="I131" s="179"/>
      <c r="J131" s="179">
        <f>ROUND(I131*H131,2)</f>
        <v>0</v>
      </c>
      <c r="K131" s="180" t="s">
        <v>607</v>
      </c>
      <c r="L131" s="24"/>
      <c r="M131" s="195" t="s">
        <v>1</v>
      </c>
      <c r="N131" s="122" t="s">
        <v>32</v>
      </c>
      <c r="O131" s="123">
        <v>0.21099999999999999</v>
      </c>
      <c r="P131" s="123">
        <f>O131*H131</f>
        <v>2.9539999999999997</v>
      </c>
      <c r="Q131" s="123">
        <v>3.3E-4</v>
      </c>
      <c r="R131" s="123">
        <f>Q131*H131</f>
        <v>4.62E-3</v>
      </c>
      <c r="S131" s="123">
        <v>0</v>
      </c>
      <c r="T131" s="124">
        <f>S131*H131</f>
        <v>0</v>
      </c>
      <c r="AR131" s="199" t="s">
        <v>199</v>
      </c>
      <c r="AT131" s="199" t="s">
        <v>112</v>
      </c>
      <c r="AU131" s="199" t="s">
        <v>69</v>
      </c>
      <c r="AY131" s="199" t="s">
        <v>110</v>
      </c>
      <c r="BE131" s="125">
        <f>IF(N131="základní",J131,0)</f>
        <v>0</v>
      </c>
      <c r="BF131" s="125">
        <f>IF(N131="snížená",J131,0)</f>
        <v>0</v>
      </c>
      <c r="BG131" s="125">
        <f>IF(N131="zákl. přenesená",J131,0)</f>
        <v>0</v>
      </c>
      <c r="BH131" s="125">
        <f>IF(N131="sníž. přenesená",J131,0)</f>
        <v>0</v>
      </c>
      <c r="BI131" s="125">
        <f>IF(N131="nulová",J131,0)</f>
        <v>0</v>
      </c>
      <c r="BJ131" s="199" t="s">
        <v>67</v>
      </c>
      <c r="BK131" s="125">
        <f>ROUND(I131*H131,2)</f>
        <v>0</v>
      </c>
      <c r="BL131" s="199" t="s">
        <v>199</v>
      </c>
      <c r="BM131" s="199" t="s">
        <v>684</v>
      </c>
    </row>
    <row r="132" spans="2:65" s="11" customFormat="1" ht="16.5" customHeight="1" x14ac:dyDescent="0.2">
      <c r="B132" s="126"/>
      <c r="C132" s="177"/>
      <c r="D132" s="248" t="s">
        <v>118</v>
      </c>
      <c r="E132" s="249" t="s">
        <v>1</v>
      </c>
      <c r="F132" s="358">
        <v>14</v>
      </c>
      <c r="G132" s="178"/>
      <c r="H132" s="359">
        <v>14</v>
      </c>
      <c r="I132" s="178"/>
      <c r="J132" s="178"/>
      <c r="K132" s="178"/>
      <c r="L132" s="126"/>
      <c r="M132" s="131"/>
      <c r="N132" s="132"/>
      <c r="O132" s="132"/>
      <c r="P132" s="132"/>
      <c r="Q132" s="132"/>
      <c r="R132" s="132"/>
      <c r="S132" s="132"/>
      <c r="T132" s="133"/>
      <c r="AT132" s="128" t="s">
        <v>118</v>
      </c>
      <c r="AU132" s="128" t="s">
        <v>69</v>
      </c>
      <c r="AV132" s="11" t="s">
        <v>69</v>
      </c>
      <c r="AW132" s="11" t="s">
        <v>24</v>
      </c>
      <c r="AX132" s="11" t="s">
        <v>67</v>
      </c>
      <c r="AY132" s="128" t="s">
        <v>110</v>
      </c>
    </row>
    <row r="133" spans="2:65" s="197" customFormat="1" ht="31.5" customHeight="1" x14ac:dyDescent="0.2">
      <c r="B133" s="115"/>
      <c r="C133" s="181">
        <v>33</v>
      </c>
      <c r="D133" s="181" t="s">
        <v>112</v>
      </c>
      <c r="E133" s="182" t="s">
        <v>685</v>
      </c>
      <c r="F133" s="180" t="s">
        <v>686</v>
      </c>
      <c r="G133" s="183" t="s">
        <v>115</v>
      </c>
      <c r="H133" s="215">
        <v>14</v>
      </c>
      <c r="I133" s="179"/>
      <c r="J133" s="179">
        <f>ROUND(I133*H133,2)</f>
        <v>0</v>
      </c>
      <c r="K133" s="180" t="s">
        <v>607</v>
      </c>
      <c r="L133" s="24"/>
      <c r="M133" s="195" t="s">
        <v>1</v>
      </c>
      <c r="N133" s="122" t="s">
        <v>32</v>
      </c>
      <c r="O133" s="123">
        <v>0.108</v>
      </c>
      <c r="P133" s="123">
        <f>O133*H133</f>
        <v>1.512</v>
      </c>
      <c r="Q133" s="123">
        <v>1.2E-4</v>
      </c>
      <c r="R133" s="123">
        <f>Q133*H133</f>
        <v>1.6800000000000001E-3</v>
      </c>
      <c r="S133" s="123">
        <v>0</v>
      </c>
      <c r="T133" s="124">
        <f>S133*H133</f>
        <v>0</v>
      </c>
      <c r="AR133" s="199" t="s">
        <v>199</v>
      </c>
      <c r="AT133" s="199" t="s">
        <v>112</v>
      </c>
      <c r="AU133" s="199" t="s">
        <v>69</v>
      </c>
      <c r="AY133" s="199" t="s">
        <v>110</v>
      </c>
      <c r="BE133" s="125">
        <f>IF(N133="základní",J133,0)</f>
        <v>0</v>
      </c>
      <c r="BF133" s="125">
        <f>IF(N133="snížená",J133,0)</f>
        <v>0</v>
      </c>
      <c r="BG133" s="125">
        <f>IF(N133="zákl. přenesená",J133,0)</f>
        <v>0</v>
      </c>
      <c r="BH133" s="125">
        <f>IF(N133="sníž. přenesená",J133,0)</f>
        <v>0</v>
      </c>
      <c r="BI133" s="125">
        <f>IF(N133="nulová",J133,0)</f>
        <v>0</v>
      </c>
      <c r="BJ133" s="199" t="s">
        <v>67</v>
      </c>
      <c r="BK133" s="125">
        <f>ROUND(I133*H133,2)</f>
        <v>0</v>
      </c>
      <c r="BL133" s="199" t="s">
        <v>199</v>
      </c>
      <c r="BM133" s="199" t="s">
        <v>687</v>
      </c>
    </row>
    <row r="134" spans="2:65" s="11" customFormat="1" ht="16.5" customHeight="1" x14ac:dyDescent="0.2">
      <c r="B134" s="126"/>
      <c r="C134" s="366"/>
      <c r="D134" s="248" t="s">
        <v>118</v>
      </c>
      <c r="E134" s="249" t="s">
        <v>1</v>
      </c>
      <c r="F134" s="358">
        <v>14</v>
      </c>
      <c r="G134" s="178"/>
      <c r="H134" s="359">
        <v>14</v>
      </c>
      <c r="I134" s="178"/>
      <c r="J134" s="178"/>
      <c r="K134" s="178"/>
      <c r="L134" s="126"/>
      <c r="M134" s="131"/>
      <c r="N134" s="132"/>
      <c r="O134" s="132"/>
      <c r="P134" s="132"/>
      <c r="Q134" s="132"/>
      <c r="R134" s="132"/>
      <c r="S134" s="132"/>
      <c r="T134" s="133"/>
      <c r="AT134" s="128" t="s">
        <v>118</v>
      </c>
      <c r="AU134" s="128" t="s">
        <v>69</v>
      </c>
      <c r="AV134" s="11" t="s">
        <v>69</v>
      </c>
      <c r="AW134" s="11" t="s">
        <v>24</v>
      </c>
      <c r="AX134" s="11" t="s">
        <v>67</v>
      </c>
      <c r="AY134" s="128" t="s">
        <v>110</v>
      </c>
    </row>
    <row r="135" spans="2:65" s="10" customFormat="1" ht="16.5" customHeight="1" x14ac:dyDescent="0.25">
      <c r="B135" s="103"/>
      <c r="C135" s="178"/>
      <c r="D135" s="225" t="s">
        <v>60</v>
      </c>
      <c r="E135" s="226" t="s">
        <v>688</v>
      </c>
      <c r="F135" s="226" t="s">
        <v>689</v>
      </c>
      <c r="G135" s="177"/>
      <c r="H135" s="177"/>
      <c r="I135" s="177"/>
      <c r="J135" s="256">
        <f>SUM(J136:J139)</f>
        <v>0</v>
      </c>
      <c r="K135" s="177"/>
      <c r="L135" s="175"/>
      <c r="M135" s="107"/>
      <c r="N135" s="108"/>
      <c r="O135" s="108"/>
      <c r="P135" s="109">
        <f>SUM(P136:P141)</f>
        <v>6.6039999999999992</v>
      </c>
      <c r="Q135" s="108"/>
      <c r="R135" s="109">
        <f>SUM(R136:R141)</f>
        <v>5.8760000000000007E-2</v>
      </c>
      <c r="S135" s="108"/>
      <c r="T135" s="110">
        <f>SUM(T136:T141)</f>
        <v>1.6119999999999999E-2</v>
      </c>
      <c r="AR135" s="104" t="s">
        <v>69</v>
      </c>
      <c r="AT135" s="111" t="s">
        <v>60</v>
      </c>
      <c r="AU135" s="111" t="s">
        <v>67</v>
      </c>
      <c r="AY135" s="104" t="s">
        <v>110</v>
      </c>
      <c r="BK135" s="112">
        <f>SUM(BK136:BK141)</f>
        <v>0</v>
      </c>
    </row>
    <row r="136" spans="2:65" s="197" customFormat="1" ht="16.5" customHeight="1" x14ac:dyDescent="0.2">
      <c r="B136" s="115"/>
      <c r="C136" s="181">
        <v>34</v>
      </c>
      <c r="D136" s="181" t="s">
        <v>112</v>
      </c>
      <c r="E136" s="182" t="s">
        <v>690</v>
      </c>
      <c r="F136" s="180" t="s">
        <v>691</v>
      </c>
      <c r="G136" s="183" t="s">
        <v>115</v>
      </c>
      <c r="H136" s="215">
        <f>14+38</f>
        <v>52</v>
      </c>
      <c r="I136" s="179"/>
      <c r="J136" s="179">
        <f>ROUND(I136*H136,2)</f>
        <v>0</v>
      </c>
      <c r="K136" s="180" t="s">
        <v>607</v>
      </c>
      <c r="L136" s="24"/>
      <c r="M136" s="195" t="s">
        <v>1</v>
      </c>
      <c r="N136" s="122" t="s">
        <v>32</v>
      </c>
      <c r="O136" s="123">
        <v>7.3999999999999996E-2</v>
      </c>
      <c r="P136" s="123">
        <f>O136*H136</f>
        <v>3.8479999999999999</v>
      </c>
      <c r="Q136" s="123">
        <v>1E-3</v>
      </c>
      <c r="R136" s="123">
        <f>Q136*H136</f>
        <v>5.2000000000000005E-2</v>
      </c>
      <c r="S136" s="123">
        <v>3.1E-4</v>
      </c>
      <c r="T136" s="124">
        <f>S136*H136</f>
        <v>1.6119999999999999E-2</v>
      </c>
      <c r="AR136" s="199" t="s">
        <v>199</v>
      </c>
      <c r="AT136" s="199" t="s">
        <v>112</v>
      </c>
      <c r="AU136" s="199" t="s">
        <v>69</v>
      </c>
      <c r="AY136" s="199" t="s">
        <v>110</v>
      </c>
      <c r="BE136" s="125">
        <f>IF(N136="základní",J136,0)</f>
        <v>0</v>
      </c>
      <c r="BF136" s="125">
        <f>IF(N136="snížená",J136,0)</f>
        <v>0</v>
      </c>
      <c r="BG136" s="125">
        <f>IF(N136="zákl. přenesená",J136,0)</f>
        <v>0</v>
      </c>
      <c r="BH136" s="125">
        <f>IF(N136="sníž. přenesená",J136,0)</f>
        <v>0</v>
      </c>
      <c r="BI136" s="125">
        <f>IF(N136="nulová",J136,0)</f>
        <v>0</v>
      </c>
      <c r="BJ136" s="199" t="s">
        <v>67</v>
      </c>
      <c r="BK136" s="125">
        <f>ROUND(I136*H136,2)</f>
        <v>0</v>
      </c>
      <c r="BL136" s="199" t="s">
        <v>199</v>
      </c>
      <c r="BM136" s="199" t="s">
        <v>692</v>
      </c>
    </row>
    <row r="137" spans="2:65" s="197" customFormat="1" ht="16.5" customHeight="1" x14ac:dyDescent="0.2">
      <c r="B137" s="24"/>
      <c r="C137" s="366"/>
      <c r="D137" s="248" t="s">
        <v>245</v>
      </c>
      <c r="E137" s="366"/>
      <c r="F137" s="360" t="s">
        <v>709</v>
      </c>
      <c r="G137" s="366"/>
      <c r="H137" s="366"/>
      <c r="I137" s="366"/>
      <c r="J137" s="366"/>
      <c r="K137" s="366"/>
      <c r="L137" s="24"/>
      <c r="M137" s="151"/>
      <c r="N137" s="46"/>
      <c r="O137" s="46"/>
      <c r="P137" s="46"/>
      <c r="Q137" s="46"/>
      <c r="R137" s="46"/>
      <c r="S137" s="46"/>
      <c r="T137" s="47"/>
      <c r="AT137" s="199" t="s">
        <v>245</v>
      </c>
      <c r="AU137" s="199" t="s">
        <v>69</v>
      </c>
    </row>
    <row r="138" spans="2:65" s="11" customFormat="1" ht="16.5" customHeight="1" x14ac:dyDescent="0.2">
      <c r="B138" s="126"/>
      <c r="C138" s="178"/>
      <c r="D138" s="248" t="s">
        <v>118</v>
      </c>
      <c r="E138" s="249" t="s">
        <v>1</v>
      </c>
      <c r="F138" s="358"/>
      <c r="G138" s="178"/>
      <c r="H138" s="359">
        <v>52</v>
      </c>
      <c r="I138" s="178"/>
      <c r="J138" s="178"/>
      <c r="K138" s="178"/>
      <c r="L138" s="126"/>
      <c r="M138" s="131"/>
      <c r="N138" s="132"/>
      <c r="O138" s="132"/>
      <c r="P138" s="132"/>
      <c r="Q138" s="132"/>
      <c r="R138" s="132"/>
      <c r="S138" s="132"/>
      <c r="T138" s="133"/>
      <c r="AT138" s="128" t="s">
        <v>118</v>
      </c>
      <c r="AU138" s="128" t="s">
        <v>69</v>
      </c>
      <c r="AV138" s="11" t="s">
        <v>69</v>
      </c>
      <c r="AW138" s="11" t="s">
        <v>24</v>
      </c>
      <c r="AX138" s="11" t="s">
        <v>67</v>
      </c>
      <c r="AY138" s="128" t="s">
        <v>110</v>
      </c>
    </row>
    <row r="139" spans="2:65" s="197" customFormat="1" ht="27.75" customHeight="1" x14ac:dyDescent="0.2">
      <c r="B139" s="115"/>
      <c r="C139" s="181">
        <v>35</v>
      </c>
      <c r="D139" s="181" t="s">
        <v>112</v>
      </c>
      <c r="E139" s="182" t="s">
        <v>694</v>
      </c>
      <c r="F139" s="180" t="s">
        <v>695</v>
      </c>
      <c r="G139" s="183" t="s">
        <v>115</v>
      </c>
      <c r="H139" s="215">
        <v>52</v>
      </c>
      <c r="I139" s="179"/>
      <c r="J139" s="179">
        <f>ROUND(I139*H139,2)</f>
        <v>0</v>
      </c>
      <c r="K139" s="180" t="s">
        <v>607</v>
      </c>
      <c r="L139" s="24"/>
      <c r="M139" s="195" t="s">
        <v>1</v>
      </c>
      <c r="N139" s="122" t="s">
        <v>32</v>
      </c>
      <c r="O139" s="123">
        <v>5.2999999999999999E-2</v>
      </c>
      <c r="P139" s="123">
        <f>O139*H139</f>
        <v>2.7559999999999998</v>
      </c>
      <c r="Q139" s="123">
        <v>1.2999999999999999E-4</v>
      </c>
      <c r="R139" s="123">
        <f>Q139*H139</f>
        <v>6.7599999999999995E-3</v>
      </c>
      <c r="S139" s="123">
        <v>0</v>
      </c>
      <c r="T139" s="124">
        <f>S139*H139</f>
        <v>0</v>
      </c>
      <c r="AR139" s="199" t="s">
        <v>199</v>
      </c>
      <c r="AT139" s="199" t="s">
        <v>112</v>
      </c>
      <c r="AU139" s="199" t="s">
        <v>69</v>
      </c>
      <c r="AY139" s="199" t="s">
        <v>110</v>
      </c>
      <c r="BE139" s="125">
        <f>IF(N139="základní",J139,0)</f>
        <v>0</v>
      </c>
      <c r="BF139" s="125">
        <f>IF(N139="snížená",J139,0)</f>
        <v>0</v>
      </c>
      <c r="BG139" s="125">
        <f>IF(N139="zákl. přenesená",J139,0)</f>
        <v>0</v>
      </c>
      <c r="BH139" s="125">
        <f>IF(N139="sníž. přenesená",J139,0)</f>
        <v>0</v>
      </c>
      <c r="BI139" s="125">
        <f>IF(N139="nulová",J139,0)</f>
        <v>0</v>
      </c>
      <c r="BJ139" s="199" t="s">
        <v>67</v>
      </c>
      <c r="BK139" s="125">
        <f>ROUND(I139*H139,2)</f>
        <v>0</v>
      </c>
      <c r="BL139" s="199" t="s">
        <v>199</v>
      </c>
      <c r="BM139" s="199" t="s">
        <v>696</v>
      </c>
    </row>
    <row r="140" spans="2:65" s="197" customFormat="1" ht="16.5" customHeight="1" x14ac:dyDescent="0.2">
      <c r="B140" s="24"/>
      <c r="C140" s="177"/>
      <c r="D140" s="248" t="s">
        <v>245</v>
      </c>
      <c r="E140" s="366"/>
      <c r="F140" s="360" t="s">
        <v>709</v>
      </c>
      <c r="G140" s="366"/>
      <c r="H140" s="366"/>
      <c r="I140" s="366"/>
      <c r="J140" s="366"/>
      <c r="K140" s="366"/>
      <c r="L140" s="24"/>
      <c r="M140" s="151"/>
      <c r="N140" s="46"/>
      <c r="O140" s="46"/>
      <c r="P140" s="46"/>
      <c r="Q140" s="46"/>
      <c r="R140" s="46"/>
      <c r="S140" s="46"/>
      <c r="T140" s="47"/>
      <c r="AT140" s="199" t="s">
        <v>245</v>
      </c>
      <c r="AU140" s="199" t="s">
        <v>69</v>
      </c>
    </row>
    <row r="141" spans="2:65" s="11" customFormat="1" ht="16.5" customHeight="1" x14ac:dyDescent="0.2">
      <c r="B141" s="126"/>
      <c r="D141" s="248" t="s">
        <v>118</v>
      </c>
      <c r="E141" s="249" t="s">
        <v>1</v>
      </c>
      <c r="F141" s="358"/>
      <c r="G141" s="178"/>
      <c r="H141" s="359">
        <v>52</v>
      </c>
      <c r="I141" s="178"/>
      <c r="J141" s="178"/>
      <c r="K141" s="178"/>
      <c r="L141" s="126"/>
      <c r="M141" s="131"/>
      <c r="N141" s="132"/>
      <c r="O141" s="132"/>
      <c r="P141" s="132"/>
      <c r="Q141" s="132"/>
      <c r="R141" s="132"/>
      <c r="S141" s="132"/>
      <c r="T141" s="133"/>
      <c r="AT141" s="128" t="s">
        <v>118</v>
      </c>
      <c r="AU141" s="128" t="s">
        <v>69</v>
      </c>
      <c r="AV141" s="11" t="s">
        <v>69</v>
      </c>
      <c r="AW141" s="11" t="s">
        <v>24</v>
      </c>
      <c r="AX141" s="11" t="s">
        <v>67</v>
      </c>
      <c r="AY141" s="128" t="s">
        <v>110</v>
      </c>
    </row>
    <row r="142" spans="2:65" s="10" customFormat="1" ht="26.1" customHeight="1" x14ac:dyDescent="0.25">
      <c r="B142" s="103"/>
      <c r="D142" s="225" t="s">
        <v>60</v>
      </c>
      <c r="E142" s="227" t="s">
        <v>184</v>
      </c>
      <c r="F142" s="227" t="s">
        <v>697</v>
      </c>
      <c r="G142" s="177"/>
      <c r="H142" s="177"/>
      <c r="I142" s="177"/>
      <c r="J142" s="255">
        <f>SUM(J143,J146)</f>
        <v>0</v>
      </c>
      <c r="K142" s="177"/>
      <c r="L142" s="103"/>
      <c r="M142" s="107"/>
      <c r="N142" s="108"/>
      <c r="O142" s="108"/>
      <c r="P142" s="109">
        <f>P143</f>
        <v>0.91999999999999993</v>
      </c>
      <c r="Q142" s="108"/>
      <c r="R142" s="109">
        <f>R143</f>
        <v>2.4000000000000002E-3</v>
      </c>
      <c r="S142" s="108"/>
      <c r="T142" s="110">
        <f>T143</f>
        <v>0</v>
      </c>
      <c r="AR142" s="104" t="s">
        <v>128</v>
      </c>
      <c r="AT142" s="111" t="s">
        <v>60</v>
      </c>
      <c r="AU142" s="111" t="s">
        <v>61</v>
      </c>
      <c r="AY142" s="104" t="s">
        <v>110</v>
      </c>
      <c r="BK142" s="112">
        <f>BK143</f>
        <v>0</v>
      </c>
    </row>
    <row r="143" spans="2:65" s="10" customFormat="1" ht="26.1" customHeight="1" x14ac:dyDescent="0.25">
      <c r="B143" s="103"/>
      <c r="C143" s="332"/>
      <c r="D143" s="225" t="s">
        <v>60</v>
      </c>
      <c r="E143" s="226" t="s">
        <v>698</v>
      </c>
      <c r="F143" s="226" t="s">
        <v>699</v>
      </c>
      <c r="G143" s="177"/>
      <c r="H143" s="177"/>
      <c r="I143" s="177"/>
      <c r="J143" s="256">
        <f>SUM(J144:J145)</f>
        <v>0</v>
      </c>
      <c r="K143" s="177"/>
      <c r="L143" s="175"/>
      <c r="M143" s="107"/>
      <c r="N143" s="108"/>
      <c r="O143" s="108"/>
      <c r="P143" s="109">
        <f>SUM(P144:P145)</f>
        <v>0.91999999999999993</v>
      </c>
      <c r="Q143" s="108"/>
      <c r="R143" s="109">
        <f>SUM(R144:R145)</f>
        <v>2.4000000000000002E-3</v>
      </c>
      <c r="S143" s="108"/>
      <c r="T143" s="110">
        <f>SUM(T144:T145)</f>
        <v>0</v>
      </c>
      <c r="AR143" s="104" t="s">
        <v>128</v>
      </c>
      <c r="AT143" s="111" t="s">
        <v>60</v>
      </c>
      <c r="AU143" s="111" t="s">
        <v>67</v>
      </c>
      <c r="AY143" s="104" t="s">
        <v>110</v>
      </c>
      <c r="BK143" s="112">
        <f>SUM(BK144:BK145)</f>
        <v>0</v>
      </c>
    </row>
    <row r="144" spans="2:65" s="197" customFormat="1" ht="29.25" customHeight="1" x14ac:dyDescent="0.2">
      <c r="B144" s="115"/>
      <c r="C144" s="301">
        <v>36</v>
      </c>
      <c r="D144" s="181" t="s">
        <v>112</v>
      </c>
      <c r="E144" s="182" t="s">
        <v>700</v>
      </c>
      <c r="F144" s="180" t="s">
        <v>701</v>
      </c>
      <c r="G144" s="183" t="s">
        <v>243</v>
      </c>
      <c r="H144" s="215">
        <v>20</v>
      </c>
      <c r="I144" s="179"/>
      <c r="J144" s="179">
        <f>ROUND(I144*H144,2)</f>
        <v>0</v>
      </c>
      <c r="K144" s="180" t="s">
        <v>607</v>
      </c>
      <c r="L144" s="24"/>
      <c r="M144" s="195" t="s">
        <v>1</v>
      </c>
      <c r="N144" s="122" t="s">
        <v>32</v>
      </c>
      <c r="O144" s="123">
        <v>4.5999999999999999E-2</v>
      </c>
      <c r="P144" s="123">
        <f>O144*H144</f>
        <v>0.91999999999999993</v>
      </c>
      <c r="Q144" s="123">
        <v>0</v>
      </c>
      <c r="R144" s="123">
        <f>Q144*H144</f>
        <v>0</v>
      </c>
      <c r="S144" s="123">
        <v>0</v>
      </c>
      <c r="T144" s="124">
        <f>S144*H144</f>
        <v>0</v>
      </c>
      <c r="AR144" s="199" t="s">
        <v>425</v>
      </c>
      <c r="AT144" s="199" t="s">
        <v>112</v>
      </c>
      <c r="AU144" s="199" t="s">
        <v>69</v>
      </c>
      <c r="AY144" s="199" t="s">
        <v>110</v>
      </c>
      <c r="BE144" s="125">
        <f>IF(N144="základní",J144,0)</f>
        <v>0</v>
      </c>
      <c r="BF144" s="125">
        <f>IF(N144="snížená",J144,0)</f>
        <v>0</v>
      </c>
      <c r="BG144" s="125">
        <f>IF(N144="zákl. přenesená",J144,0)</f>
        <v>0</v>
      </c>
      <c r="BH144" s="125">
        <f>IF(N144="sníž. přenesená",J144,0)</f>
        <v>0</v>
      </c>
      <c r="BI144" s="125">
        <f>IF(N144="nulová",J144,0)</f>
        <v>0</v>
      </c>
      <c r="BJ144" s="199" t="s">
        <v>67</v>
      </c>
      <c r="BK144" s="125">
        <f>ROUND(I144*H144,2)</f>
        <v>0</v>
      </c>
      <c r="BL144" s="199" t="s">
        <v>425</v>
      </c>
      <c r="BM144" s="199" t="s">
        <v>702</v>
      </c>
    </row>
    <row r="145" spans="1:65" s="197" customFormat="1" ht="26.1" customHeight="1" x14ac:dyDescent="0.2">
      <c r="B145" s="115"/>
      <c r="C145" s="352">
        <v>37</v>
      </c>
      <c r="D145" s="219" t="s">
        <v>184</v>
      </c>
      <c r="E145" s="220" t="s">
        <v>703</v>
      </c>
      <c r="F145" s="221" t="s">
        <v>704</v>
      </c>
      <c r="G145" s="222" t="s">
        <v>243</v>
      </c>
      <c r="H145" s="223">
        <v>20</v>
      </c>
      <c r="I145" s="224"/>
      <c r="J145" s="224">
        <f>ROUND(I145*H145,2)</f>
        <v>0</v>
      </c>
      <c r="K145" s="221" t="s">
        <v>607</v>
      </c>
      <c r="L145" s="147"/>
      <c r="M145" s="206" t="s">
        <v>1</v>
      </c>
      <c r="N145" s="207" t="s">
        <v>32</v>
      </c>
      <c r="O145" s="154">
        <v>0</v>
      </c>
      <c r="P145" s="154">
        <f>O145*H145</f>
        <v>0</v>
      </c>
      <c r="Q145" s="154">
        <v>1.2E-4</v>
      </c>
      <c r="R145" s="154">
        <f>Q145*H145</f>
        <v>2.4000000000000002E-3</v>
      </c>
      <c r="S145" s="154">
        <v>0</v>
      </c>
      <c r="T145" s="155">
        <f>S145*H145</f>
        <v>0</v>
      </c>
      <c r="AR145" s="199" t="s">
        <v>705</v>
      </c>
      <c r="AT145" s="199" t="s">
        <v>184</v>
      </c>
      <c r="AU145" s="199" t="s">
        <v>69</v>
      </c>
      <c r="AY145" s="199" t="s">
        <v>110</v>
      </c>
      <c r="BE145" s="125">
        <f>IF(N145="základní",J145,0)</f>
        <v>0</v>
      </c>
      <c r="BF145" s="125">
        <f>IF(N145="snížená",J145,0)</f>
        <v>0</v>
      </c>
      <c r="BG145" s="125">
        <f>IF(N145="zákl. přenesená",J145,0)</f>
        <v>0</v>
      </c>
      <c r="BH145" s="125">
        <f>IF(N145="sníž. přenesená",J145,0)</f>
        <v>0</v>
      </c>
      <c r="BI145" s="125">
        <f>IF(N145="nulová",J145,0)</f>
        <v>0</v>
      </c>
      <c r="BJ145" s="199" t="s">
        <v>67</v>
      </c>
      <c r="BK145" s="125">
        <f>ROUND(I145*H145,2)</f>
        <v>0</v>
      </c>
      <c r="BL145" s="199" t="s">
        <v>705</v>
      </c>
      <c r="BM145" s="199" t="s">
        <v>706</v>
      </c>
    </row>
    <row r="146" spans="1:65" s="197" customFormat="1" ht="16.5" customHeight="1" x14ac:dyDescent="0.25">
      <c r="A146" s="10"/>
      <c r="B146" s="389"/>
      <c r="D146" s="333" t="s">
        <v>60</v>
      </c>
      <c r="E146" s="334" t="s">
        <v>421</v>
      </c>
      <c r="F146" s="334" t="s">
        <v>557</v>
      </c>
      <c r="G146" s="335"/>
      <c r="H146" s="335"/>
      <c r="I146" s="335"/>
      <c r="J146" s="336">
        <f>SUM(J147)</f>
        <v>0</v>
      </c>
      <c r="K146" s="332"/>
      <c r="L146" s="103"/>
    </row>
    <row r="147" spans="1:65" ht="16.5" customHeight="1" x14ac:dyDescent="0.2">
      <c r="A147" s="267"/>
      <c r="B147" s="390"/>
      <c r="C147" s="301">
        <v>38</v>
      </c>
      <c r="D147" s="301" t="s">
        <v>112</v>
      </c>
      <c r="E147" s="337" t="s">
        <v>558</v>
      </c>
      <c r="F147" s="338" t="s">
        <v>559</v>
      </c>
      <c r="G147" s="339" t="s">
        <v>560</v>
      </c>
      <c r="H147" s="340">
        <v>200</v>
      </c>
      <c r="I147" s="341"/>
      <c r="J147" s="341">
        <f>ROUND(I147*H147,2)</f>
        <v>0</v>
      </c>
      <c r="K147" s="338" t="s">
        <v>1</v>
      </c>
      <c r="L147" s="24"/>
    </row>
    <row r="148" spans="1:65" ht="26.1" customHeight="1" x14ac:dyDescent="0.25">
      <c r="A148" s="10"/>
      <c r="B148" s="389"/>
      <c r="D148" s="333" t="s">
        <v>60</v>
      </c>
      <c r="E148" s="351" t="s">
        <v>562</v>
      </c>
      <c r="F148" s="351" t="s">
        <v>563</v>
      </c>
      <c r="G148" s="407"/>
      <c r="H148" s="407"/>
      <c r="I148" s="407"/>
      <c r="J148" s="330">
        <f>SUM(J149:J155)</f>
        <v>0</v>
      </c>
      <c r="K148" s="332"/>
      <c r="L148" s="103"/>
    </row>
    <row r="149" spans="1:65" ht="16.5" customHeight="1" x14ac:dyDescent="0.2">
      <c r="A149" s="267"/>
      <c r="B149" s="390"/>
      <c r="C149" s="181">
        <v>39</v>
      </c>
      <c r="D149" s="301" t="s">
        <v>112</v>
      </c>
      <c r="E149" s="337" t="s">
        <v>819</v>
      </c>
      <c r="F149" s="338" t="s">
        <v>565</v>
      </c>
      <c r="G149" s="339" t="s">
        <v>566</v>
      </c>
      <c r="H149" s="340">
        <v>20</v>
      </c>
      <c r="I149" s="341"/>
      <c r="J149" s="341">
        <f>ROUND(I149*H149,2)</f>
        <v>0</v>
      </c>
      <c r="K149" s="338" t="s">
        <v>1</v>
      </c>
      <c r="L149" s="24"/>
    </row>
    <row r="150" spans="1:65" ht="67.2" x14ac:dyDescent="0.2">
      <c r="A150" s="267"/>
      <c r="B150" s="390"/>
      <c r="D150" s="343" t="s">
        <v>245</v>
      </c>
      <c r="E150" s="305"/>
      <c r="F150" s="361" t="s">
        <v>848</v>
      </c>
      <c r="G150" s="305"/>
      <c r="H150" s="305"/>
      <c r="I150" s="305"/>
      <c r="J150" s="305"/>
      <c r="K150" s="305"/>
      <c r="L150" s="24"/>
    </row>
    <row r="151" spans="1:65" ht="16.5" customHeight="1" x14ac:dyDescent="0.2">
      <c r="A151" s="267"/>
      <c r="B151" s="390"/>
      <c r="C151" s="301">
        <v>40</v>
      </c>
      <c r="D151" s="301" t="s">
        <v>112</v>
      </c>
      <c r="E151" s="337" t="s">
        <v>570</v>
      </c>
      <c r="F151" s="338" t="s">
        <v>571</v>
      </c>
      <c r="G151" s="339" t="s">
        <v>566</v>
      </c>
      <c r="H151" s="340">
        <v>30</v>
      </c>
      <c r="I151" s="341"/>
      <c r="J151" s="341">
        <f>ROUND(I151*H151,2)</f>
        <v>0</v>
      </c>
      <c r="K151" s="338" t="s">
        <v>1</v>
      </c>
      <c r="L151" s="24"/>
    </row>
    <row r="152" spans="1:65" ht="19.2" x14ac:dyDescent="0.2">
      <c r="A152" s="267"/>
      <c r="B152" s="390"/>
      <c r="D152" s="343" t="s">
        <v>245</v>
      </c>
      <c r="E152" s="305"/>
      <c r="F152" s="361" t="s">
        <v>849</v>
      </c>
      <c r="G152" s="305"/>
      <c r="H152" s="305"/>
      <c r="I152" s="305"/>
      <c r="J152" s="305"/>
      <c r="K152" s="305"/>
      <c r="L152" s="24"/>
    </row>
    <row r="153" spans="1:65" s="468" customFormat="1" x14ac:dyDescent="0.2">
      <c r="A153" s="467"/>
      <c r="B153" s="390"/>
      <c r="D153" s="343"/>
      <c r="E153" s="305"/>
      <c r="F153" s="326" t="s">
        <v>972</v>
      </c>
      <c r="G153" s="305"/>
      <c r="H153" s="305"/>
      <c r="I153" s="305"/>
      <c r="J153" s="305"/>
      <c r="K153" s="305"/>
      <c r="L153" s="24"/>
    </row>
    <row r="154" spans="1:65" s="522" customFormat="1" x14ac:dyDescent="0.2">
      <c r="A154" s="523"/>
      <c r="B154" s="390"/>
      <c r="C154" s="301" t="s">
        <v>990</v>
      </c>
      <c r="D154" s="301" t="s">
        <v>112</v>
      </c>
      <c r="E154" s="337" t="s">
        <v>570</v>
      </c>
      <c r="F154" s="338" t="s">
        <v>987</v>
      </c>
      <c r="G154" s="339" t="s">
        <v>475</v>
      </c>
      <c r="H154" s="340">
        <v>1</v>
      </c>
      <c r="I154" s="341"/>
      <c r="J154" s="341">
        <v>0</v>
      </c>
      <c r="K154" s="283" t="s">
        <v>1</v>
      </c>
      <c r="L154" s="24"/>
    </row>
    <row r="155" spans="1:65" ht="16.5" customHeight="1" x14ac:dyDescent="0.2">
      <c r="A155" s="267"/>
      <c r="B155" s="390"/>
      <c r="C155" s="352">
        <v>41</v>
      </c>
      <c r="D155" s="352" t="s">
        <v>184</v>
      </c>
      <c r="E155" s="353" t="s">
        <v>822</v>
      </c>
      <c r="F155" s="354" t="s">
        <v>575</v>
      </c>
      <c r="G155" s="355" t="s">
        <v>475</v>
      </c>
      <c r="H155" s="356">
        <v>1</v>
      </c>
      <c r="I155" s="357"/>
      <c r="J155" s="357">
        <f>ROUND(I155*H155,2)</f>
        <v>0</v>
      </c>
      <c r="K155" s="354" t="s">
        <v>1</v>
      </c>
      <c r="L155" s="147"/>
    </row>
    <row r="156" spans="1:65" ht="26.1" customHeight="1" x14ac:dyDescent="0.25">
      <c r="A156" s="10"/>
      <c r="B156" s="389"/>
      <c r="C156" s="332"/>
      <c r="D156" s="333" t="s">
        <v>60</v>
      </c>
      <c r="E156" s="351" t="s">
        <v>455</v>
      </c>
      <c r="F156" s="351" t="s">
        <v>577</v>
      </c>
      <c r="G156" s="332"/>
      <c r="H156" s="332"/>
      <c r="I156" s="332"/>
      <c r="J156" s="330">
        <f>SUM(J157)</f>
        <v>0</v>
      </c>
      <c r="K156" s="332"/>
      <c r="L156" s="103"/>
    </row>
    <row r="157" spans="1:65" ht="26.1" customHeight="1" x14ac:dyDescent="0.25">
      <c r="A157" s="10"/>
      <c r="B157" s="389"/>
      <c r="C157" s="332"/>
      <c r="D157" s="333" t="s">
        <v>60</v>
      </c>
      <c r="E157" s="334" t="s">
        <v>471</v>
      </c>
      <c r="F157" s="334" t="s">
        <v>474</v>
      </c>
      <c r="G157" s="332"/>
      <c r="H157" s="332"/>
      <c r="I157" s="332"/>
      <c r="J157" s="336">
        <f>SUM(J158)</f>
        <v>0</v>
      </c>
      <c r="K157" s="332"/>
      <c r="L157" s="103"/>
    </row>
    <row r="158" spans="1:65" ht="16.5" customHeight="1" x14ac:dyDescent="0.2">
      <c r="A158" s="267"/>
      <c r="B158" s="390"/>
      <c r="C158" s="301">
        <v>42</v>
      </c>
      <c r="D158" s="301" t="s">
        <v>112</v>
      </c>
      <c r="E158" s="337" t="s">
        <v>578</v>
      </c>
      <c r="F158" s="338" t="s">
        <v>579</v>
      </c>
      <c r="G158" s="339" t="s">
        <v>566</v>
      </c>
      <c r="H158" s="340">
        <v>72</v>
      </c>
      <c r="I158" s="341"/>
      <c r="J158" s="341">
        <f>ROUND(I158*H158,2)</f>
        <v>0</v>
      </c>
      <c r="K158" s="338" t="s">
        <v>1</v>
      </c>
      <c r="L158" s="24"/>
    </row>
    <row r="159" spans="1:65" s="468" customFormat="1" ht="16.5" customHeight="1" x14ac:dyDescent="0.2">
      <c r="A159" s="467"/>
      <c r="B159" s="390"/>
      <c r="C159" s="529"/>
      <c r="D159" s="529"/>
      <c r="E159" s="530"/>
      <c r="F159" s="361" t="s">
        <v>823</v>
      </c>
      <c r="G159" s="532"/>
      <c r="H159" s="533"/>
      <c r="I159" s="534"/>
      <c r="J159" s="534"/>
      <c r="K159" s="531"/>
      <c r="L159" s="24"/>
    </row>
    <row r="160" spans="1:65" s="468" customFormat="1" ht="16.5" customHeight="1" x14ac:dyDescent="0.2">
      <c r="A160" s="467"/>
      <c r="B160" s="390"/>
      <c r="C160" s="305"/>
      <c r="D160" s="343"/>
      <c r="E160" s="305"/>
      <c r="F160" s="361"/>
      <c r="G160" s="305"/>
      <c r="H160" s="305"/>
      <c r="I160" s="305"/>
      <c r="J160" s="528">
        <f>J161</f>
        <v>0</v>
      </c>
      <c r="K160" s="531"/>
      <c r="L160" s="24"/>
    </row>
    <row r="161" spans="1:12" x14ac:dyDescent="0.2">
      <c r="A161" s="267"/>
      <c r="B161" s="390"/>
      <c r="C161" s="301">
        <v>50</v>
      </c>
      <c r="D161" s="301" t="s">
        <v>112</v>
      </c>
      <c r="E161" s="526">
        <v>310231001</v>
      </c>
      <c r="F161" s="527" t="s">
        <v>971</v>
      </c>
      <c r="G161" s="339" t="s">
        <v>115</v>
      </c>
      <c r="H161" s="340">
        <v>3</v>
      </c>
      <c r="I161" s="341"/>
      <c r="J161" s="341">
        <f>ROUND(I161*H161,2)</f>
        <v>0</v>
      </c>
      <c r="K161" s="305"/>
      <c r="L161" s="24"/>
    </row>
    <row r="162" spans="1:12" ht="26.1" customHeight="1" x14ac:dyDescent="0.2">
      <c r="A162" s="267"/>
      <c r="B162" s="391"/>
      <c r="C162" s="406"/>
      <c r="D162" s="406"/>
      <c r="E162" s="406"/>
      <c r="F162" s="406"/>
      <c r="G162" s="406"/>
      <c r="H162" s="406"/>
      <c r="I162" s="406"/>
      <c r="J162" s="406"/>
      <c r="K162" s="406"/>
      <c r="L162" s="24"/>
    </row>
    <row r="163" spans="1:12" x14ac:dyDescent="0.2">
      <c r="C163" s="251"/>
      <c r="D163" s="251"/>
      <c r="E163" s="251"/>
      <c r="F163" s="251"/>
      <c r="G163" s="251"/>
      <c r="H163" s="251"/>
      <c r="I163" s="251"/>
      <c r="J163" s="251"/>
      <c r="K163" s="251"/>
    </row>
  </sheetData>
  <autoFilter ref="C81:K14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2"/>
  <sheetViews>
    <sheetView showGridLines="0" topLeftCell="A150" zoomScaleNormal="100" zoomScaleSheetLayoutView="40" workbookViewId="0">
      <selection activeCell="F158" activeCellId="1" sqref="C153:K153 F158"/>
    </sheetView>
  </sheetViews>
  <sheetFormatPr defaultColWidth="9.28515625" defaultRowHeight="10.199999999999999" x14ac:dyDescent="0.2"/>
  <cols>
    <col min="1" max="1" width="8.28515625" style="200" customWidth="1"/>
    <col min="2" max="2" width="1.7109375" style="200" customWidth="1"/>
    <col min="3" max="3" width="4.140625" style="200" customWidth="1"/>
    <col min="4" max="4" width="4.28515625" style="200" customWidth="1"/>
    <col min="5" max="5" width="17.140625" style="200" customWidth="1"/>
    <col min="6" max="6" width="100.85546875" style="200" customWidth="1"/>
    <col min="7" max="7" width="8.7109375" style="200" customWidth="1"/>
    <col min="8" max="8" width="11.140625" style="200" customWidth="1"/>
    <col min="9" max="9" width="14.140625" style="200" customWidth="1"/>
    <col min="10" max="10" width="23.42578125" style="200" customWidth="1"/>
    <col min="11" max="11" width="15.42578125" style="200" customWidth="1"/>
    <col min="12" max="12" width="9.28515625" style="200" customWidth="1"/>
    <col min="13" max="13" width="10.85546875" style="200" hidden="1" customWidth="1"/>
    <col min="14" max="14" width="0" style="200" hidden="1" customWidth="1"/>
    <col min="15" max="20" width="14.140625" style="200" hidden="1" customWidth="1"/>
    <col min="21" max="21" width="16.28515625" style="200" hidden="1" customWidth="1"/>
    <col min="22" max="22" width="12.28515625" style="200" customWidth="1"/>
    <col min="23" max="23" width="16.28515625" style="200" customWidth="1"/>
    <col min="24" max="24" width="12.28515625" style="200" customWidth="1"/>
    <col min="25" max="25" width="15" style="200" customWidth="1"/>
    <col min="26" max="26" width="11" style="200" customWidth="1"/>
    <col min="27" max="27" width="15" style="200" customWidth="1"/>
    <col min="28" max="28" width="16.28515625" style="200" customWidth="1"/>
    <col min="29" max="29" width="11" style="200" customWidth="1"/>
    <col min="30" max="30" width="15" style="200" customWidth="1"/>
    <col min="31" max="31" width="16.28515625" style="200" customWidth="1"/>
    <col min="32" max="39" width="9.28515625" style="200"/>
    <col min="40" max="71" width="0" style="200" hidden="1" customWidth="1"/>
    <col min="72" max="16384" width="9.28515625" style="200"/>
  </cols>
  <sheetData>
    <row r="1" spans="1:46" x14ac:dyDescent="0.2">
      <c r="A1" s="74"/>
    </row>
    <row r="2" spans="1:46" ht="36.9" customHeight="1" x14ac:dyDescent="0.2">
      <c r="L2" s="588" t="s">
        <v>5</v>
      </c>
      <c r="M2" s="586"/>
      <c r="N2" s="586"/>
      <c r="O2" s="586"/>
      <c r="P2" s="586"/>
      <c r="Q2" s="586"/>
      <c r="R2" s="586"/>
      <c r="S2" s="586"/>
      <c r="T2" s="586"/>
      <c r="U2" s="586"/>
      <c r="V2" s="586"/>
      <c r="AT2" s="199" t="s">
        <v>622</v>
      </c>
    </row>
    <row r="3" spans="1:46" ht="6.9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99" t="s">
        <v>69</v>
      </c>
    </row>
    <row r="4" spans="1:46" ht="24.9" hidden="1" customHeight="1" x14ac:dyDescent="0.2">
      <c r="B4" s="17"/>
      <c r="D4" s="18" t="s">
        <v>73</v>
      </c>
      <c r="L4" s="17"/>
      <c r="M4" s="19" t="s">
        <v>10</v>
      </c>
      <c r="AT4" s="199" t="s">
        <v>3</v>
      </c>
    </row>
    <row r="5" spans="1:46" ht="6.9" hidden="1" customHeight="1" x14ac:dyDescent="0.2">
      <c r="B5" s="17"/>
      <c r="L5" s="17"/>
    </row>
    <row r="6" spans="1:46" ht="12" hidden="1" customHeight="1" x14ac:dyDescent="0.2">
      <c r="B6" s="17"/>
      <c r="D6" s="205" t="s">
        <v>13</v>
      </c>
      <c r="L6" s="17"/>
    </row>
    <row r="7" spans="1:46" ht="16.5" hidden="1" customHeight="1" x14ac:dyDescent="0.2">
      <c r="B7" s="17"/>
      <c r="E7" s="621" t="str">
        <f>'[2]Rekapitulace stavby'!K6</f>
        <v>Opravy vnitřního oplocení obj.č.047 a 068</v>
      </c>
      <c r="F7" s="622"/>
      <c r="G7" s="622"/>
      <c r="H7" s="622"/>
      <c r="L7" s="17"/>
    </row>
    <row r="8" spans="1:46" s="197" customFormat="1" ht="12" hidden="1" customHeight="1" x14ac:dyDescent="0.2">
      <c r="B8" s="24"/>
      <c r="D8" s="205" t="s">
        <v>74</v>
      </c>
      <c r="L8" s="24"/>
    </row>
    <row r="9" spans="1:46" s="197" customFormat="1" ht="36.9" hidden="1" customHeight="1" x14ac:dyDescent="0.2">
      <c r="B9" s="24"/>
      <c r="E9" s="603" t="s">
        <v>623</v>
      </c>
      <c r="F9" s="577"/>
      <c r="G9" s="577"/>
      <c r="H9" s="577"/>
      <c r="L9" s="24"/>
    </row>
    <row r="10" spans="1:46" s="197" customFormat="1" hidden="1" x14ac:dyDescent="0.2">
      <c r="B10" s="24"/>
      <c r="L10" s="24"/>
    </row>
    <row r="11" spans="1:46" s="197" customFormat="1" ht="12" hidden="1" customHeight="1" x14ac:dyDescent="0.2">
      <c r="B11" s="24"/>
      <c r="D11" s="205" t="s">
        <v>14</v>
      </c>
      <c r="F11" s="199" t="s">
        <v>1</v>
      </c>
      <c r="I11" s="205" t="s">
        <v>15</v>
      </c>
      <c r="J11" s="199" t="s">
        <v>1</v>
      </c>
      <c r="L11" s="24"/>
    </row>
    <row r="12" spans="1:46" s="197" customFormat="1" ht="12" hidden="1" customHeight="1" x14ac:dyDescent="0.2">
      <c r="B12" s="24"/>
      <c r="D12" s="205" t="s">
        <v>16</v>
      </c>
      <c r="F12" s="199" t="s">
        <v>17</v>
      </c>
      <c r="I12" s="205" t="s">
        <v>18</v>
      </c>
      <c r="J12" s="204" t="str">
        <f>'[2]Rekapitulace stavby'!AN8</f>
        <v>22.2.2019</v>
      </c>
      <c r="L12" s="24"/>
    </row>
    <row r="13" spans="1:46" s="197" customFormat="1" ht="10.95" hidden="1" customHeight="1" x14ac:dyDescent="0.2">
      <c r="B13" s="24"/>
      <c r="L13" s="24"/>
    </row>
    <row r="14" spans="1:46" s="197" customFormat="1" ht="12" hidden="1" customHeight="1" x14ac:dyDescent="0.2">
      <c r="B14" s="24"/>
      <c r="D14" s="205" t="s">
        <v>19</v>
      </c>
      <c r="I14" s="205" t="s">
        <v>20</v>
      </c>
      <c r="J14" s="199" t="str">
        <f>IF('[2]Rekapitulace stavby'!AN10="","",'[2]Rekapitulace stavby'!AN10)</f>
        <v/>
      </c>
      <c r="L14" s="24"/>
    </row>
    <row r="15" spans="1:46" s="197" customFormat="1" ht="18" hidden="1" customHeight="1" x14ac:dyDescent="0.2">
      <c r="B15" s="24"/>
      <c r="E15" s="199" t="str">
        <f>IF('[2]Rekapitulace stavby'!E11="","",'[2]Rekapitulace stavby'!E11)</f>
        <v xml:space="preserve"> </v>
      </c>
      <c r="I15" s="205" t="s">
        <v>21</v>
      </c>
      <c r="J15" s="199" t="str">
        <f>IF('[2]Rekapitulace stavby'!AN11="","",'[2]Rekapitulace stavby'!AN11)</f>
        <v/>
      </c>
      <c r="L15" s="24"/>
    </row>
    <row r="16" spans="1:46" s="197" customFormat="1" ht="6.9" hidden="1" customHeight="1" x14ac:dyDescent="0.2">
      <c r="B16" s="24"/>
      <c r="L16" s="24"/>
    </row>
    <row r="17" spans="2:12" s="197" customFormat="1" ht="12" hidden="1" customHeight="1" x14ac:dyDescent="0.2">
      <c r="B17" s="24"/>
      <c r="D17" s="205" t="s">
        <v>22</v>
      </c>
      <c r="I17" s="205" t="s">
        <v>20</v>
      </c>
      <c r="J17" s="199" t="str">
        <f>'[2]Rekapitulace stavby'!AN13</f>
        <v/>
      </c>
      <c r="L17" s="24"/>
    </row>
    <row r="18" spans="2:12" s="197" customFormat="1" ht="18" hidden="1" customHeight="1" x14ac:dyDescent="0.2">
      <c r="B18" s="24"/>
      <c r="E18" s="623" t="str">
        <f>'[2]Rekapitulace stavby'!E14</f>
        <v xml:space="preserve"> </v>
      </c>
      <c r="F18" s="623"/>
      <c r="G18" s="623"/>
      <c r="H18" s="623"/>
      <c r="I18" s="205" t="s">
        <v>21</v>
      </c>
      <c r="J18" s="199" t="str">
        <f>'[2]Rekapitulace stavby'!AN14</f>
        <v/>
      </c>
      <c r="L18" s="24"/>
    </row>
    <row r="19" spans="2:12" s="197" customFormat="1" ht="6.9" hidden="1" customHeight="1" x14ac:dyDescent="0.2">
      <c r="B19" s="24"/>
      <c r="L19" s="24"/>
    </row>
    <row r="20" spans="2:12" s="197" customFormat="1" ht="12" hidden="1" customHeight="1" x14ac:dyDescent="0.2">
      <c r="B20" s="24"/>
      <c r="D20" s="205" t="s">
        <v>23</v>
      </c>
      <c r="I20" s="205" t="s">
        <v>20</v>
      </c>
      <c r="J20" s="199" t="str">
        <f>IF('[2]Rekapitulace stavby'!AN16="","",'[2]Rekapitulace stavby'!AN16)</f>
        <v/>
      </c>
      <c r="L20" s="24"/>
    </row>
    <row r="21" spans="2:12" s="197" customFormat="1" ht="18" hidden="1" customHeight="1" x14ac:dyDescent="0.2">
      <c r="B21" s="24"/>
      <c r="E21" s="199" t="str">
        <f>IF('[2]Rekapitulace stavby'!E17="","",'[2]Rekapitulace stavby'!E17)</f>
        <v xml:space="preserve"> </v>
      </c>
      <c r="I21" s="205" t="s">
        <v>21</v>
      </c>
      <c r="J21" s="199" t="str">
        <f>IF('[2]Rekapitulace stavby'!AN17="","",'[2]Rekapitulace stavby'!AN17)</f>
        <v/>
      </c>
      <c r="L21" s="24"/>
    </row>
    <row r="22" spans="2:12" s="197" customFormat="1" ht="6.9" hidden="1" customHeight="1" x14ac:dyDescent="0.2">
      <c r="B22" s="24"/>
      <c r="L22" s="24"/>
    </row>
    <row r="23" spans="2:12" s="197" customFormat="1" ht="12" hidden="1" customHeight="1" x14ac:dyDescent="0.2">
      <c r="B23" s="24"/>
      <c r="D23" s="205" t="s">
        <v>25</v>
      </c>
      <c r="I23" s="205" t="s">
        <v>20</v>
      </c>
      <c r="J23" s="199" t="str">
        <f>IF('[2]Rekapitulace stavby'!AN19="","",'[2]Rekapitulace stavby'!AN19)</f>
        <v>60162694</v>
      </c>
      <c r="L23" s="24"/>
    </row>
    <row r="24" spans="2:12" s="197" customFormat="1" ht="18" hidden="1" customHeight="1" x14ac:dyDescent="0.2">
      <c r="B24" s="24"/>
      <c r="E24" s="199" t="str">
        <f>IF('[2]Rekapitulace stavby'!E20="","",'[2]Rekapitulace stavby'!E20)</f>
        <v>PS 0401 Liberec</v>
      </c>
      <c r="I24" s="205" t="s">
        <v>21</v>
      </c>
      <c r="J24" s="199" t="str">
        <f>IF('[2]Rekapitulace stavby'!AN20="","",'[2]Rekapitulace stavby'!AN20)</f>
        <v>CZ60162694</v>
      </c>
      <c r="L24" s="24"/>
    </row>
    <row r="25" spans="2:12" s="197" customFormat="1" ht="6.9" hidden="1" customHeight="1" x14ac:dyDescent="0.2">
      <c r="B25" s="24"/>
      <c r="L25" s="24"/>
    </row>
    <row r="26" spans="2:12" s="197" customFormat="1" ht="12" hidden="1" customHeight="1" x14ac:dyDescent="0.2">
      <c r="B26" s="24"/>
      <c r="D26" s="205" t="s">
        <v>26</v>
      </c>
      <c r="L26" s="24"/>
    </row>
    <row r="27" spans="2:12" s="196" customFormat="1" ht="16.5" hidden="1" customHeight="1" x14ac:dyDescent="0.2">
      <c r="B27" s="75"/>
      <c r="E27" s="589" t="s">
        <v>1</v>
      </c>
      <c r="F27" s="589"/>
      <c r="G27" s="589"/>
      <c r="H27" s="589"/>
      <c r="L27" s="75"/>
    </row>
    <row r="28" spans="2:12" s="197" customFormat="1" ht="6.9" hidden="1" customHeight="1" x14ac:dyDescent="0.2">
      <c r="B28" s="24"/>
      <c r="L28" s="24"/>
    </row>
    <row r="29" spans="2:12" s="197" customFormat="1" ht="6.9" hidden="1" customHeight="1" x14ac:dyDescent="0.2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97" customFormat="1" ht="25.35" hidden="1" customHeight="1" x14ac:dyDescent="0.2">
      <c r="B30" s="24"/>
      <c r="D30" s="76" t="s">
        <v>27</v>
      </c>
      <c r="J30" s="198">
        <f>ROUND(J83, 2)</f>
        <v>0</v>
      </c>
      <c r="L30" s="24"/>
    </row>
    <row r="31" spans="2:12" s="197" customFormat="1" ht="6.9" hidden="1" customHeight="1" x14ac:dyDescent="0.2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97" customFormat="1" ht="14.4" hidden="1" customHeight="1" x14ac:dyDescent="0.2">
      <c r="B32" s="24"/>
      <c r="F32" s="202" t="s">
        <v>29</v>
      </c>
      <c r="I32" s="202" t="s">
        <v>28</v>
      </c>
      <c r="J32" s="202" t="s">
        <v>30</v>
      </c>
      <c r="L32" s="24"/>
    </row>
    <row r="33" spans="2:12" s="197" customFormat="1" ht="14.4" hidden="1" customHeight="1" x14ac:dyDescent="0.2">
      <c r="B33" s="24"/>
      <c r="D33" s="205" t="s">
        <v>31</v>
      </c>
      <c r="E33" s="205" t="s">
        <v>32</v>
      </c>
      <c r="F33" s="77">
        <f>ROUND((SUM(BE83:BE144)),  2)</f>
        <v>0</v>
      </c>
      <c r="I33" s="203">
        <v>0.21</v>
      </c>
      <c r="J33" s="77">
        <f>ROUND(((SUM(BE83:BE144))*I33),  2)</f>
        <v>0</v>
      </c>
      <c r="L33" s="24"/>
    </row>
    <row r="34" spans="2:12" s="197" customFormat="1" ht="14.4" hidden="1" customHeight="1" x14ac:dyDescent="0.2">
      <c r="B34" s="24"/>
      <c r="E34" s="205" t="s">
        <v>33</v>
      </c>
      <c r="F34" s="77">
        <f>ROUND((SUM(BF83:BF144)),  2)</f>
        <v>0</v>
      </c>
      <c r="I34" s="203">
        <v>0.15</v>
      </c>
      <c r="J34" s="77">
        <f>ROUND(((SUM(BF83:BF144))*I34),  2)</f>
        <v>0</v>
      </c>
      <c r="L34" s="24"/>
    </row>
    <row r="35" spans="2:12" s="197" customFormat="1" ht="14.4" hidden="1" customHeight="1" x14ac:dyDescent="0.2">
      <c r="B35" s="24"/>
      <c r="E35" s="205" t="s">
        <v>34</v>
      </c>
      <c r="F35" s="77">
        <f>ROUND((SUM(BG83:BG144)),  2)</f>
        <v>0</v>
      </c>
      <c r="I35" s="203">
        <v>0.21</v>
      </c>
      <c r="J35" s="77">
        <f>0</f>
        <v>0</v>
      </c>
      <c r="L35" s="24"/>
    </row>
    <row r="36" spans="2:12" s="197" customFormat="1" ht="14.4" hidden="1" customHeight="1" x14ac:dyDescent="0.2">
      <c r="B36" s="24"/>
      <c r="E36" s="205" t="s">
        <v>35</v>
      </c>
      <c r="F36" s="77">
        <f>ROUND((SUM(BH83:BH144)),  2)</f>
        <v>0</v>
      </c>
      <c r="I36" s="203">
        <v>0.15</v>
      </c>
      <c r="J36" s="77">
        <f>0</f>
        <v>0</v>
      </c>
      <c r="L36" s="24"/>
    </row>
    <row r="37" spans="2:12" s="197" customFormat="1" ht="14.4" hidden="1" customHeight="1" x14ac:dyDescent="0.2">
      <c r="B37" s="24"/>
      <c r="E37" s="205" t="s">
        <v>36</v>
      </c>
      <c r="F37" s="77">
        <f>ROUND((SUM(BI83:BI144)),  2)</f>
        <v>0</v>
      </c>
      <c r="I37" s="203">
        <v>0</v>
      </c>
      <c r="J37" s="77">
        <f>0</f>
        <v>0</v>
      </c>
      <c r="L37" s="24"/>
    </row>
    <row r="38" spans="2:12" s="197" customFormat="1" ht="6.9" hidden="1" customHeight="1" x14ac:dyDescent="0.2">
      <c r="B38" s="24"/>
      <c r="L38" s="24"/>
    </row>
    <row r="39" spans="2:12" s="197" customFormat="1" ht="25.35" hidden="1" customHeight="1" x14ac:dyDescent="0.2">
      <c r="B39" s="24"/>
      <c r="C39" s="78"/>
      <c r="D39" s="79" t="s">
        <v>37</v>
      </c>
      <c r="E39" s="48"/>
      <c r="F39" s="48"/>
      <c r="G39" s="80" t="s">
        <v>38</v>
      </c>
      <c r="H39" s="81" t="s">
        <v>39</v>
      </c>
      <c r="I39" s="48"/>
      <c r="J39" s="82">
        <f>SUM(J30:J37)</f>
        <v>0</v>
      </c>
      <c r="K39" s="83"/>
      <c r="L39" s="24"/>
    </row>
    <row r="40" spans="2:12" s="197" customFormat="1" ht="14.4" hidden="1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1" spans="2:12" hidden="1" x14ac:dyDescent="0.2"/>
    <row r="42" spans="2:12" hidden="1" x14ac:dyDescent="0.2"/>
    <row r="43" spans="2:12" hidden="1" x14ac:dyDescent="0.2"/>
    <row r="44" spans="2:12" s="197" customFormat="1" ht="6.9" customHeight="1" x14ac:dyDescent="0.2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97" customFormat="1" ht="24.9" customHeight="1" x14ac:dyDescent="0.2">
      <c r="B45" s="24"/>
      <c r="C45" s="18" t="s">
        <v>75</v>
      </c>
      <c r="L45" s="24"/>
    </row>
    <row r="46" spans="2:12" s="197" customFormat="1" ht="6.9" customHeight="1" x14ac:dyDescent="0.2">
      <c r="B46" s="24"/>
      <c r="L46" s="24"/>
    </row>
    <row r="47" spans="2:12" s="197" customFormat="1" ht="12" customHeight="1" x14ac:dyDescent="0.2">
      <c r="B47" s="24"/>
      <c r="C47" s="205" t="s">
        <v>13</v>
      </c>
      <c r="L47" s="24"/>
    </row>
    <row r="48" spans="2:12" s="197" customFormat="1" ht="16.5" customHeight="1" x14ac:dyDescent="0.2">
      <c r="B48" s="24"/>
      <c r="E48" s="621" t="s">
        <v>707</v>
      </c>
      <c r="F48" s="622"/>
      <c r="G48" s="622"/>
      <c r="H48" s="622"/>
      <c r="L48" s="409" t="s">
        <v>875</v>
      </c>
    </row>
    <row r="49" spans="2:47" s="197" customFormat="1" ht="12" customHeight="1" x14ac:dyDescent="0.2">
      <c r="B49" s="24"/>
      <c r="C49" s="205" t="s">
        <v>74</v>
      </c>
      <c r="L49" s="24"/>
    </row>
    <row r="50" spans="2:47" s="197" customFormat="1" ht="16.5" customHeight="1" x14ac:dyDescent="0.2">
      <c r="B50" s="24"/>
      <c r="E50" s="603" t="s">
        <v>870</v>
      </c>
      <c r="F50" s="577"/>
      <c r="G50" s="577"/>
      <c r="H50" s="577"/>
      <c r="L50" s="24"/>
    </row>
    <row r="51" spans="2:47" s="197" customFormat="1" ht="6.9" customHeight="1" x14ac:dyDescent="0.2">
      <c r="B51" s="24"/>
      <c r="L51" s="24"/>
    </row>
    <row r="52" spans="2:47" s="197" customFormat="1" ht="12" customHeight="1" x14ac:dyDescent="0.2">
      <c r="B52" s="24"/>
      <c r="C52" s="205" t="s">
        <v>16</v>
      </c>
      <c r="E52" s="197" t="str">
        <f>'SO 02.1_852_9-11'!$E$52</f>
        <v>LOVOSICE</v>
      </c>
      <c r="F52" s="199" t="str">
        <f>F12</f>
        <v xml:space="preserve"> </v>
      </c>
      <c r="I52" s="205" t="s">
        <v>18</v>
      </c>
      <c r="J52" s="204" t="str">
        <f>IF(J12="","",J12)</f>
        <v>22.2.2019</v>
      </c>
      <c r="L52" s="24"/>
    </row>
    <row r="53" spans="2:47" s="197" customFormat="1" ht="6.9" customHeight="1" x14ac:dyDescent="0.2">
      <c r="B53" s="24"/>
      <c r="L53" s="24"/>
    </row>
    <row r="54" spans="2:47" s="197" customFormat="1" ht="13.65" customHeight="1" x14ac:dyDescent="0.2">
      <c r="B54" s="24"/>
      <c r="C54" s="205" t="s">
        <v>19</v>
      </c>
      <c r="F54" s="199" t="str">
        <f>E15</f>
        <v xml:space="preserve"> </v>
      </c>
      <c r="I54" s="205" t="s">
        <v>23</v>
      </c>
      <c r="J54" s="201" t="str">
        <f>E21</f>
        <v xml:space="preserve"> </v>
      </c>
      <c r="L54" s="24"/>
    </row>
    <row r="55" spans="2:47" s="197" customFormat="1" ht="13.65" customHeight="1" x14ac:dyDescent="0.2">
      <c r="B55" s="24"/>
      <c r="C55" s="205" t="s">
        <v>22</v>
      </c>
      <c r="F55" s="199" t="str">
        <f>IF(E18="","",E18)</f>
        <v xml:space="preserve"> </v>
      </c>
      <c r="I55" s="205" t="s">
        <v>25</v>
      </c>
      <c r="J55" s="201" t="str">
        <f>E24</f>
        <v>PS 0401 Liberec</v>
      </c>
      <c r="L55" s="24"/>
    </row>
    <row r="56" spans="2:47" s="197" customFormat="1" ht="10.35" customHeight="1" x14ac:dyDescent="0.2">
      <c r="B56" s="24"/>
      <c r="L56" s="24"/>
    </row>
    <row r="57" spans="2:47" s="197" customFormat="1" ht="29.25" customHeight="1" x14ac:dyDescent="0.2">
      <c r="B57" s="24"/>
      <c r="C57" s="84" t="s">
        <v>76</v>
      </c>
      <c r="D57" s="78"/>
      <c r="E57" s="78"/>
      <c r="F57" s="78"/>
      <c r="G57" s="78"/>
      <c r="H57" s="78"/>
      <c r="I57" s="78"/>
      <c r="J57" s="85" t="s">
        <v>77</v>
      </c>
      <c r="K57" s="78"/>
      <c r="L57" s="24"/>
    </row>
    <row r="58" spans="2:47" s="197" customFormat="1" ht="10.35" customHeight="1" x14ac:dyDescent="0.2">
      <c r="B58" s="24"/>
      <c r="L58" s="24"/>
    </row>
    <row r="59" spans="2:47" s="197" customFormat="1" ht="22.95" customHeight="1" x14ac:dyDescent="0.2">
      <c r="B59" s="24"/>
      <c r="C59" s="86" t="s">
        <v>78</v>
      </c>
      <c r="J59" s="198">
        <f>SUM(J60:J64)</f>
        <v>0</v>
      </c>
      <c r="L59" s="176"/>
      <c r="AU59" s="199" t="s">
        <v>79</v>
      </c>
    </row>
    <row r="60" spans="2:47" s="7" customFormat="1" ht="24.9" customHeight="1" x14ac:dyDescent="0.2">
      <c r="B60" s="87"/>
      <c r="D60" s="88" t="s">
        <v>624</v>
      </c>
      <c r="E60" s="89"/>
      <c r="F60" s="89"/>
      <c r="G60" s="89"/>
      <c r="H60" s="89"/>
      <c r="I60" s="89"/>
      <c r="J60" s="90">
        <f>SUM(J84)</f>
        <v>0</v>
      </c>
      <c r="L60" s="87"/>
    </row>
    <row r="61" spans="2:47" s="7" customFormat="1" ht="24.9" customHeight="1" x14ac:dyDescent="0.2">
      <c r="B61" s="87"/>
      <c r="D61" s="88" t="s">
        <v>625</v>
      </c>
      <c r="E61" s="89"/>
      <c r="F61" s="89"/>
      <c r="G61" s="89"/>
      <c r="H61" s="89"/>
      <c r="I61" s="89"/>
      <c r="J61" s="90">
        <f>SUM(J98)</f>
        <v>0</v>
      </c>
      <c r="L61" s="87"/>
    </row>
    <row r="62" spans="2:47" s="7" customFormat="1" ht="24.9" customHeight="1" x14ac:dyDescent="0.2">
      <c r="B62" s="87"/>
      <c r="D62" s="88" t="s">
        <v>626</v>
      </c>
      <c r="E62" s="89"/>
      <c r="F62" s="89"/>
      <c r="G62" s="89"/>
      <c r="H62" s="89"/>
      <c r="I62" s="89"/>
      <c r="J62" s="90">
        <f>SUM(J141)</f>
        <v>0</v>
      </c>
      <c r="L62" s="87"/>
    </row>
    <row r="63" spans="2:47" s="7" customFormat="1" ht="24.9" customHeight="1" x14ac:dyDescent="0.2">
      <c r="B63" s="87"/>
      <c r="D63" s="88" t="s">
        <v>495</v>
      </c>
      <c r="E63" s="364"/>
      <c r="F63" s="364"/>
      <c r="G63" s="364"/>
      <c r="H63" s="364"/>
      <c r="I63" s="364"/>
      <c r="J63" s="331">
        <f>SUM(J147)</f>
        <v>0</v>
      </c>
      <c r="L63" s="87"/>
    </row>
    <row r="64" spans="2:47" s="197" customFormat="1" ht="21.75" customHeight="1" x14ac:dyDescent="0.2">
      <c r="B64" s="24"/>
      <c r="D64" s="377" t="s">
        <v>496</v>
      </c>
      <c r="E64" s="364"/>
      <c r="F64" s="364"/>
      <c r="G64" s="364"/>
      <c r="H64" s="364"/>
      <c r="I64" s="364"/>
      <c r="J64" s="331">
        <f>SUM(J155)</f>
        <v>0</v>
      </c>
      <c r="L64" s="24"/>
    </row>
    <row r="65" spans="2:12" s="197" customFormat="1" ht="6.9" customHeight="1" x14ac:dyDescent="0.2"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24"/>
    </row>
    <row r="69" spans="2:12" s="197" customFormat="1" ht="6.9" customHeight="1" x14ac:dyDescent="0.2"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24"/>
    </row>
    <row r="70" spans="2:12" s="197" customFormat="1" ht="24.9" customHeight="1" x14ac:dyDescent="0.2">
      <c r="B70" s="24"/>
      <c r="C70" s="18" t="s">
        <v>95</v>
      </c>
      <c r="L70" s="24"/>
    </row>
    <row r="71" spans="2:12" s="197" customFormat="1" ht="6.9" customHeight="1" x14ac:dyDescent="0.2">
      <c r="B71" s="24"/>
      <c r="L71" s="24"/>
    </row>
    <row r="72" spans="2:12" s="197" customFormat="1" ht="12" customHeight="1" x14ac:dyDescent="0.2">
      <c r="B72" s="24"/>
      <c r="C72" s="205" t="s">
        <v>13</v>
      </c>
      <c r="L72" s="24"/>
    </row>
    <row r="73" spans="2:12" s="197" customFormat="1" ht="16.5" customHeight="1" x14ac:dyDescent="0.2">
      <c r="B73" s="24"/>
      <c r="E73" s="621" t="s">
        <v>707</v>
      </c>
      <c r="F73" s="622"/>
      <c r="G73" s="622"/>
      <c r="H73" s="622"/>
      <c r="L73" s="24"/>
    </row>
    <row r="74" spans="2:12" s="197" customFormat="1" ht="12" customHeight="1" x14ac:dyDescent="0.2">
      <c r="B74" s="24"/>
      <c r="C74" s="205" t="s">
        <v>74</v>
      </c>
      <c r="L74" s="24"/>
    </row>
    <row r="75" spans="2:12" s="197" customFormat="1" ht="16.5" customHeight="1" x14ac:dyDescent="0.2">
      <c r="B75" s="24"/>
      <c r="E75" s="603" t="str">
        <f t="shared" ref="E75" si="0">$E$50</f>
        <v xml:space="preserve">SO 02.7  -   DPS  č.p. 894/37       </v>
      </c>
      <c r="F75" s="577"/>
      <c r="G75" s="577"/>
      <c r="H75" s="577"/>
      <c r="L75" s="24"/>
    </row>
    <row r="76" spans="2:12" s="197" customFormat="1" ht="6.9" customHeight="1" x14ac:dyDescent="0.2">
      <c r="B76" s="24"/>
      <c r="L76" s="24"/>
    </row>
    <row r="77" spans="2:12" s="197" customFormat="1" ht="12" customHeight="1" x14ac:dyDescent="0.2">
      <c r="B77" s="24"/>
      <c r="C77" s="205" t="s">
        <v>16</v>
      </c>
      <c r="E77" s="197" t="str">
        <f>'SO 02.1_852_9-11'!$E$52</f>
        <v>LOVOSICE</v>
      </c>
      <c r="F77" s="199" t="str">
        <f>F12</f>
        <v xml:space="preserve"> </v>
      </c>
      <c r="I77" s="205" t="s">
        <v>18</v>
      </c>
      <c r="J77" s="204" t="str">
        <f>IF(J12="","",J12)</f>
        <v>22.2.2019</v>
      </c>
      <c r="L77" s="24"/>
    </row>
    <row r="78" spans="2:12" s="197" customFormat="1" ht="6.9" customHeight="1" x14ac:dyDescent="0.2">
      <c r="B78" s="24"/>
      <c r="L78" s="24"/>
    </row>
    <row r="79" spans="2:12" s="197" customFormat="1" ht="13.65" customHeight="1" x14ac:dyDescent="0.2">
      <c r="B79" s="24"/>
      <c r="C79" s="205" t="s">
        <v>19</v>
      </c>
      <c r="F79" s="199" t="str">
        <f>E15</f>
        <v xml:space="preserve"> </v>
      </c>
      <c r="I79" s="205" t="s">
        <v>23</v>
      </c>
      <c r="J79" s="201" t="str">
        <f>E21</f>
        <v xml:space="preserve"> </v>
      </c>
      <c r="L79" s="24"/>
    </row>
    <row r="80" spans="2:12" s="197" customFormat="1" ht="13.65" customHeight="1" x14ac:dyDescent="0.2">
      <c r="B80" s="24"/>
      <c r="C80" s="205" t="s">
        <v>22</v>
      </c>
      <c r="F80" s="199" t="str">
        <f>IF(E18="","",E18)</f>
        <v xml:space="preserve"> </v>
      </c>
      <c r="I80" s="205" t="s">
        <v>25</v>
      </c>
      <c r="J80" s="201" t="str">
        <f>E24</f>
        <v>PS 0401 Liberec</v>
      </c>
      <c r="L80" s="24"/>
    </row>
    <row r="81" spans="2:65" s="197" customFormat="1" ht="10.35" customHeight="1" x14ac:dyDescent="0.2">
      <c r="B81" s="24"/>
      <c r="L81" s="24"/>
    </row>
    <row r="82" spans="2:65" s="9" customFormat="1" ht="29.25" customHeight="1" x14ac:dyDescent="0.2">
      <c r="B82" s="95"/>
      <c r="C82" s="96" t="s">
        <v>96</v>
      </c>
      <c r="D82" s="97" t="s">
        <v>46</v>
      </c>
      <c r="E82" s="97" t="s">
        <v>42</v>
      </c>
      <c r="F82" s="97" t="s">
        <v>43</v>
      </c>
      <c r="G82" s="97" t="s">
        <v>97</v>
      </c>
      <c r="H82" s="97" t="s">
        <v>98</v>
      </c>
      <c r="I82" s="97" t="s">
        <v>99</v>
      </c>
      <c r="J82" s="97" t="s">
        <v>77</v>
      </c>
      <c r="K82" s="98" t="s">
        <v>100</v>
      </c>
      <c r="L82" s="95"/>
      <c r="M82" s="50" t="s">
        <v>1</v>
      </c>
      <c r="N82" s="51" t="s">
        <v>31</v>
      </c>
      <c r="O82" s="51" t="s">
        <v>101</v>
      </c>
      <c r="P82" s="51" t="s">
        <v>102</v>
      </c>
      <c r="Q82" s="51" t="s">
        <v>103</v>
      </c>
      <c r="R82" s="51" t="s">
        <v>104</v>
      </c>
      <c r="S82" s="51" t="s">
        <v>105</v>
      </c>
      <c r="T82" s="52" t="s">
        <v>106</v>
      </c>
    </row>
    <row r="83" spans="2:65" s="197" customFormat="1" ht="22.95" customHeight="1" x14ac:dyDescent="0.3">
      <c r="B83" s="24"/>
      <c r="C83" s="55" t="s">
        <v>107</v>
      </c>
      <c r="J83" s="99">
        <f>SUM(J84,J98,J141,J147,J155,J159)</f>
        <v>0</v>
      </c>
      <c r="L83" s="24"/>
      <c r="M83" s="53"/>
      <c r="N83" s="42"/>
      <c r="O83" s="42"/>
      <c r="P83" s="100" t="e">
        <f>P84+P98+P141</f>
        <v>#REF!</v>
      </c>
      <c r="Q83" s="42"/>
      <c r="R83" s="100" t="e">
        <f>R84+R98+R141</f>
        <v>#REF!</v>
      </c>
      <c r="S83" s="42"/>
      <c r="T83" s="101" t="e">
        <f>T84+T98+T141</f>
        <v>#REF!</v>
      </c>
      <c r="AT83" s="199" t="s">
        <v>60</v>
      </c>
      <c r="AU83" s="199" t="s">
        <v>79</v>
      </c>
      <c r="BK83" s="102" t="e">
        <f>BK84+BK98+BK141</f>
        <v>#REF!</v>
      </c>
    </row>
    <row r="84" spans="2:65" s="10" customFormat="1" ht="25.95" customHeight="1" x14ac:dyDescent="0.25">
      <c r="B84" s="103"/>
      <c r="C84" s="225" t="s">
        <v>60</v>
      </c>
      <c r="D84" s="227" t="s">
        <v>108</v>
      </c>
      <c r="E84" s="105" t="s">
        <v>627</v>
      </c>
      <c r="J84" s="255">
        <f>SUM(J85,J91)</f>
        <v>0</v>
      </c>
      <c r="L84" s="103"/>
      <c r="M84" s="107"/>
      <c r="N84" s="108"/>
      <c r="O84" s="108"/>
      <c r="P84" s="109" t="e">
        <f>P91+P93+P97</f>
        <v>#REF!</v>
      </c>
      <c r="Q84" s="108"/>
      <c r="R84" s="109" t="e">
        <f>R91+R93+R97</f>
        <v>#REF!</v>
      </c>
      <c r="S84" s="108"/>
      <c r="T84" s="110" t="e">
        <f>T91+T93+T97</f>
        <v>#REF!</v>
      </c>
      <c r="AR84" s="104" t="s">
        <v>67</v>
      </c>
      <c r="AT84" s="111" t="s">
        <v>60</v>
      </c>
      <c r="AU84" s="111" t="s">
        <v>61</v>
      </c>
      <c r="AY84" s="104" t="s">
        <v>110</v>
      </c>
      <c r="BK84" s="112" t="e">
        <f>BK91+BK93+BK97</f>
        <v>#REF!</v>
      </c>
    </row>
    <row r="85" spans="2:65" s="10" customFormat="1" ht="26.1" customHeight="1" x14ac:dyDescent="0.25">
      <c r="B85" s="103"/>
      <c r="C85" s="332"/>
      <c r="D85" s="333" t="s">
        <v>60</v>
      </c>
      <c r="E85" s="351" t="s">
        <v>158</v>
      </c>
      <c r="F85" s="351" t="s">
        <v>498</v>
      </c>
      <c r="G85" s="332"/>
      <c r="H85" s="332"/>
      <c r="I85" s="332"/>
      <c r="J85" s="330">
        <f>SUM(J86:J90)</f>
        <v>0</v>
      </c>
      <c r="K85" s="177"/>
      <c r="L85" s="103"/>
      <c r="M85" s="107"/>
      <c r="N85" s="108"/>
      <c r="O85" s="108"/>
      <c r="P85" s="109"/>
      <c r="Q85" s="108"/>
      <c r="R85" s="109"/>
      <c r="S85" s="108"/>
      <c r="T85" s="110"/>
      <c r="AR85" s="104"/>
      <c r="AT85" s="111"/>
      <c r="AU85" s="111"/>
      <c r="AY85" s="104"/>
      <c r="BK85" s="112"/>
    </row>
    <row r="86" spans="2:65" s="10" customFormat="1" ht="16.5" customHeight="1" x14ac:dyDescent="0.2">
      <c r="B86" s="103"/>
      <c r="C86" s="301">
        <v>1</v>
      </c>
      <c r="D86" s="301" t="s">
        <v>112</v>
      </c>
      <c r="E86" s="337" t="s">
        <v>337</v>
      </c>
      <c r="F86" s="338" t="s">
        <v>338</v>
      </c>
      <c r="G86" s="339" t="s">
        <v>243</v>
      </c>
      <c r="H86" s="340">
        <v>124</v>
      </c>
      <c r="I86" s="341"/>
      <c r="J86" s="341">
        <f>ROUND(I86*H86,2)</f>
        <v>0</v>
      </c>
      <c r="K86" s="217" t="s">
        <v>505</v>
      </c>
      <c r="L86" s="103"/>
      <c r="M86" s="107"/>
      <c r="N86" s="108"/>
      <c r="O86" s="108"/>
      <c r="P86" s="109"/>
      <c r="Q86" s="108"/>
      <c r="R86" s="109"/>
      <c r="S86" s="108"/>
      <c r="T86" s="110"/>
      <c r="AR86" s="104"/>
      <c r="AT86" s="111"/>
      <c r="AU86" s="111"/>
      <c r="AY86" s="104"/>
      <c r="BK86" s="112"/>
    </row>
    <row r="87" spans="2:65" s="10" customFormat="1" ht="26.1" customHeight="1" x14ac:dyDescent="0.2">
      <c r="B87" s="103"/>
      <c r="C87" s="342"/>
      <c r="D87" s="343" t="s">
        <v>118</v>
      </c>
      <c r="E87" s="344" t="s">
        <v>1</v>
      </c>
      <c r="F87" s="345" t="s">
        <v>841</v>
      </c>
      <c r="G87" s="342"/>
      <c r="H87" s="346">
        <v>31</v>
      </c>
      <c r="I87" s="342"/>
      <c r="J87" s="342"/>
      <c r="K87" s="177"/>
      <c r="L87" s="103"/>
      <c r="M87" s="107"/>
      <c r="N87" s="108"/>
      <c r="O87" s="108"/>
      <c r="P87" s="109"/>
      <c r="Q87" s="108"/>
      <c r="R87" s="109"/>
      <c r="S87" s="108"/>
      <c r="T87" s="110"/>
      <c r="AR87" s="104"/>
      <c r="AT87" s="111"/>
      <c r="AU87" s="111"/>
      <c r="AY87" s="104"/>
      <c r="BK87" s="112"/>
    </row>
    <row r="88" spans="2:65" s="10" customFormat="1" ht="26.1" customHeight="1" x14ac:dyDescent="0.2">
      <c r="B88" s="103"/>
      <c r="C88" s="342"/>
      <c r="D88" s="343" t="s">
        <v>118</v>
      </c>
      <c r="E88" s="344" t="s">
        <v>1</v>
      </c>
      <c r="F88" s="345" t="s">
        <v>826</v>
      </c>
      <c r="G88" s="342"/>
      <c r="H88" s="346">
        <v>93</v>
      </c>
      <c r="I88" s="342"/>
      <c r="J88" s="342"/>
      <c r="K88" s="177"/>
      <c r="L88" s="103"/>
      <c r="M88" s="107"/>
      <c r="N88" s="108"/>
      <c r="O88" s="108"/>
      <c r="P88" s="109"/>
      <c r="Q88" s="108"/>
      <c r="R88" s="109"/>
      <c r="S88" s="108"/>
      <c r="T88" s="110"/>
      <c r="AR88" s="104"/>
      <c r="AT88" s="111"/>
      <c r="AU88" s="111"/>
      <c r="AY88" s="104"/>
      <c r="BK88" s="112"/>
    </row>
    <row r="89" spans="2:65" s="10" customFormat="1" ht="26.1" customHeight="1" x14ac:dyDescent="0.2">
      <c r="B89" s="103"/>
      <c r="C89" s="347"/>
      <c r="D89" s="343" t="s">
        <v>118</v>
      </c>
      <c r="E89" s="348" t="s">
        <v>1</v>
      </c>
      <c r="F89" s="349" t="s">
        <v>123</v>
      </c>
      <c r="G89" s="347"/>
      <c r="H89" s="350">
        <v>124</v>
      </c>
      <c r="I89" s="347"/>
      <c r="J89" s="347"/>
      <c r="K89" s="177"/>
      <c r="L89" s="103"/>
      <c r="M89" s="107"/>
      <c r="N89" s="108"/>
      <c r="O89" s="108"/>
      <c r="P89" s="109"/>
      <c r="Q89" s="108"/>
      <c r="R89" s="109"/>
      <c r="S89" s="108"/>
      <c r="T89" s="110"/>
      <c r="AR89" s="104"/>
      <c r="AT89" s="111"/>
      <c r="AU89" s="111"/>
      <c r="AY89" s="104"/>
      <c r="BK89" s="112"/>
    </row>
    <row r="90" spans="2:65" s="10" customFormat="1" ht="16.5" customHeight="1" x14ac:dyDescent="0.2">
      <c r="B90" s="103"/>
      <c r="C90" s="301" t="s">
        <v>69</v>
      </c>
      <c r="D90" s="301" t="s">
        <v>112</v>
      </c>
      <c r="E90" s="337" t="s">
        <v>341</v>
      </c>
      <c r="F90" s="338" t="s">
        <v>342</v>
      </c>
      <c r="G90" s="339" t="s">
        <v>243</v>
      </c>
      <c r="H90" s="340">
        <v>109</v>
      </c>
      <c r="I90" s="341"/>
      <c r="J90" s="341">
        <f>ROUND(I90*H90,2)</f>
        <v>0</v>
      </c>
      <c r="K90" s="217" t="s">
        <v>505</v>
      </c>
      <c r="L90" s="103"/>
      <c r="M90" s="107"/>
      <c r="N90" s="108"/>
      <c r="O90" s="108"/>
      <c r="P90" s="109"/>
      <c r="Q90" s="108"/>
      <c r="R90" s="109"/>
      <c r="S90" s="108"/>
      <c r="T90" s="110"/>
      <c r="AR90" s="104"/>
      <c r="AT90" s="111"/>
      <c r="AU90" s="111"/>
      <c r="AY90" s="104"/>
      <c r="BK90" s="112"/>
    </row>
    <row r="91" spans="2:65" s="10" customFormat="1" ht="26.1" customHeight="1" x14ac:dyDescent="0.25">
      <c r="B91" s="103"/>
      <c r="C91" s="177"/>
      <c r="D91" s="225" t="s">
        <v>60</v>
      </c>
      <c r="E91" s="226" t="s">
        <v>128</v>
      </c>
      <c r="F91" s="226" t="s">
        <v>628</v>
      </c>
      <c r="G91" s="177"/>
      <c r="H91" s="177"/>
      <c r="I91" s="177"/>
      <c r="J91" s="256">
        <f>SUM(J92:J97)</f>
        <v>0</v>
      </c>
      <c r="K91" s="177"/>
      <c r="L91" s="103"/>
      <c r="M91" s="107"/>
      <c r="N91" s="108"/>
      <c r="O91" s="108"/>
      <c r="P91" s="109">
        <f>P92</f>
        <v>0.52500000000000002</v>
      </c>
      <c r="Q91" s="108"/>
      <c r="R91" s="109">
        <f>R92</f>
        <v>6.9169999999999995E-2</v>
      </c>
      <c r="S91" s="108"/>
      <c r="T91" s="110">
        <f>T92</f>
        <v>0</v>
      </c>
      <c r="AR91" s="104" t="s">
        <v>67</v>
      </c>
      <c r="AT91" s="111" t="s">
        <v>60</v>
      </c>
      <c r="AU91" s="111" t="s">
        <v>67</v>
      </c>
      <c r="AY91" s="104" t="s">
        <v>110</v>
      </c>
      <c r="BK91" s="112">
        <f>BK92</f>
        <v>0</v>
      </c>
    </row>
    <row r="92" spans="2:65" s="197" customFormat="1" ht="16.5" customHeight="1" x14ac:dyDescent="0.2">
      <c r="B92" s="115"/>
      <c r="C92" s="181">
        <v>3</v>
      </c>
      <c r="D92" s="181" t="s">
        <v>112</v>
      </c>
      <c r="E92" s="216" t="s">
        <v>723</v>
      </c>
      <c r="F92" s="217" t="s">
        <v>724</v>
      </c>
      <c r="G92" s="218" t="s">
        <v>312</v>
      </c>
      <c r="H92" s="215">
        <v>1</v>
      </c>
      <c r="I92" s="179"/>
      <c r="J92" s="179">
        <f t="shared" ref="J92:J95" si="1">ROUND(I92*H92,2)</f>
        <v>0</v>
      </c>
      <c r="K92" s="217" t="s">
        <v>505</v>
      </c>
      <c r="L92" s="24"/>
      <c r="M92" s="195" t="s">
        <v>1</v>
      </c>
      <c r="N92" s="122" t="s">
        <v>32</v>
      </c>
      <c r="O92" s="123">
        <v>0.52500000000000002</v>
      </c>
      <c r="P92" s="123">
        <f>O92*H92</f>
        <v>0.52500000000000002</v>
      </c>
      <c r="Q92" s="123">
        <v>6.9169999999999995E-2</v>
      </c>
      <c r="R92" s="123">
        <f>Q92*H92</f>
        <v>6.9169999999999995E-2</v>
      </c>
      <c r="S92" s="123">
        <v>0</v>
      </c>
      <c r="T92" s="124">
        <f>S92*H92</f>
        <v>0</v>
      </c>
      <c r="AR92" s="199" t="s">
        <v>116</v>
      </c>
      <c r="AT92" s="199" t="s">
        <v>112</v>
      </c>
      <c r="AU92" s="199" t="s">
        <v>69</v>
      </c>
      <c r="AY92" s="199" t="s">
        <v>110</v>
      </c>
      <c r="BE92" s="125">
        <f>IF(N92="základní",J92,0)</f>
        <v>0</v>
      </c>
      <c r="BF92" s="125">
        <f>IF(N92="snížená",J92,0)</f>
        <v>0</v>
      </c>
      <c r="BG92" s="125">
        <f>IF(N92="zákl. přenesená",J92,0)</f>
        <v>0</v>
      </c>
      <c r="BH92" s="125">
        <f>IF(N92="sníž. přenesená",J92,0)</f>
        <v>0</v>
      </c>
      <c r="BI92" s="125">
        <f>IF(N92="nulová",J92,0)</f>
        <v>0</v>
      </c>
      <c r="BJ92" s="199" t="s">
        <v>67</v>
      </c>
      <c r="BK92" s="125">
        <f>ROUND(I92*H92,2)</f>
        <v>0</v>
      </c>
      <c r="BL92" s="199" t="s">
        <v>116</v>
      </c>
      <c r="BM92" s="199" t="s">
        <v>631</v>
      </c>
    </row>
    <row r="93" spans="2:65" s="10" customFormat="1" ht="16.5" customHeight="1" x14ac:dyDescent="0.2">
      <c r="B93" s="103"/>
      <c r="C93" s="219">
        <v>4</v>
      </c>
      <c r="D93" s="219" t="s">
        <v>112</v>
      </c>
      <c r="E93" s="220" t="s">
        <v>726</v>
      </c>
      <c r="F93" s="221" t="s">
        <v>727</v>
      </c>
      <c r="G93" s="222" t="s">
        <v>312</v>
      </c>
      <c r="H93" s="223">
        <v>1</v>
      </c>
      <c r="I93" s="224"/>
      <c r="J93" s="224">
        <f t="shared" si="1"/>
        <v>0</v>
      </c>
      <c r="K93" s="217" t="s">
        <v>505</v>
      </c>
      <c r="L93" s="103"/>
      <c r="M93" s="107"/>
      <c r="N93" s="108"/>
      <c r="O93" s="108"/>
      <c r="P93" s="109">
        <f>SUM(P94:P96)</f>
        <v>15.007999999999999</v>
      </c>
      <c r="Q93" s="108"/>
      <c r="R93" s="109">
        <f>SUM(R94:R96)</f>
        <v>0.22919999999999999</v>
      </c>
      <c r="S93" s="108"/>
      <c r="T93" s="110">
        <f>SUM(T94:T96)</f>
        <v>0</v>
      </c>
      <c r="AR93" s="104" t="s">
        <v>67</v>
      </c>
      <c r="AT93" s="111" t="s">
        <v>60</v>
      </c>
      <c r="AU93" s="111" t="s">
        <v>67</v>
      </c>
      <c r="AY93" s="104" t="s">
        <v>110</v>
      </c>
      <c r="BK93" s="112">
        <f>SUM(BK94:BK96)</f>
        <v>0</v>
      </c>
    </row>
    <row r="94" spans="2:65" s="197" customFormat="1" ht="16.5" customHeight="1" x14ac:dyDescent="0.2">
      <c r="B94" s="115"/>
      <c r="C94" s="181">
        <v>5</v>
      </c>
      <c r="D94" s="181" t="s">
        <v>112</v>
      </c>
      <c r="E94" s="216" t="s">
        <v>721</v>
      </c>
      <c r="F94" s="217" t="s">
        <v>722</v>
      </c>
      <c r="G94" s="218" t="s">
        <v>243</v>
      </c>
      <c r="H94" s="215">
        <v>4</v>
      </c>
      <c r="I94" s="179"/>
      <c r="J94" s="179">
        <f t="shared" si="1"/>
        <v>0</v>
      </c>
      <c r="K94" s="217" t="s">
        <v>505</v>
      </c>
      <c r="L94" s="24"/>
      <c r="M94" s="195" t="s">
        <v>1</v>
      </c>
      <c r="N94" s="122" t="s">
        <v>32</v>
      </c>
      <c r="O94" s="123">
        <v>1.607</v>
      </c>
      <c r="P94" s="123">
        <f>O94*H94</f>
        <v>6.4279999999999999</v>
      </c>
      <c r="Q94" s="123">
        <v>4.684E-2</v>
      </c>
      <c r="R94" s="123">
        <f>Q94*H94</f>
        <v>0.18736</v>
      </c>
      <c r="S94" s="123">
        <v>0</v>
      </c>
      <c r="T94" s="124">
        <f>S94*H94</f>
        <v>0</v>
      </c>
      <c r="AR94" s="199" t="s">
        <v>116</v>
      </c>
      <c r="AT94" s="199" t="s">
        <v>112</v>
      </c>
      <c r="AU94" s="199" t="s">
        <v>69</v>
      </c>
      <c r="AY94" s="199" t="s">
        <v>110</v>
      </c>
      <c r="BE94" s="125">
        <f>IF(N94="základní",J94,0)</f>
        <v>0</v>
      </c>
      <c r="BF94" s="125">
        <f>IF(N94="snížená",J94,0)</f>
        <v>0</v>
      </c>
      <c r="BG94" s="125">
        <f>IF(N94="zákl. přenesená",J94,0)</f>
        <v>0</v>
      </c>
      <c r="BH94" s="125">
        <f>IF(N94="sníž. přenesená",J94,0)</f>
        <v>0</v>
      </c>
      <c r="BI94" s="125">
        <f>IF(N94="nulová",J94,0)</f>
        <v>0</v>
      </c>
      <c r="BJ94" s="199" t="s">
        <v>67</v>
      </c>
      <c r="BK94" s="125">
        <f>ROUND(I94*H94,2)</f>
        <v>0</v>
      </c>
      <c r="BL94" s="199" t="s">
        <v>116</v>
      </c>
      <c r="BM94" s="199" t="s">
        <v>635</v>
      </c>
    </row>
    <row r="95" spans="2:65" s="197" customFormat="1" ht="16.5" customHeight="1" x14ac:dyDescent="0.2">
      <c r="B95" s="115"/>
      <c r="C95" s="181">
        <v>6</v>
      </c>
      <c r="D95" s="181" t="s">
        <v>112</v>
      </c>
      <c r="E95" s="216" t="s">
        <v>714</v>
      </c>
      <c r="F95" s="217" t="s">
        <v>715</v>
      </c>
      <c r="G95" s="218" t="s">
        <v>461</v>
      </c>
      <c r="H95" s="215">
        <v>4</v>
      </c>
      <c r="I95" s="179"/>
      <c r="J95" s="179">
        <f t="shared" si="1"/>
        <v>0</v>
      </c>
      <c r="K95" s="180" t="s">
        <v>607</v>
      </c>
      <c r="L95" s="147"/>
      <c r="M95" s="148" t="s">
        <v>1</v>
      </c>
      <c r="N95" s="149" t="s">
        <v>32</v>
      </c>
      <c r="O95" s="123">
        <v>0</v>
      </c>
      <c r="P95" s="123">
        <f>O95*H95</f>
        <v>0</v>
      </c>
      <c r="Q95" s="123">
        <v>1.04E-2</v>
      </c>
      <c r="R95" s="123">
        <f>Q95*H95</f>
        <v>4.1599999999999998E-2</v>
      </c>
      <c r="S95" s="123">
        <v>0</v>
      </c>
      <c r="T95" s="124">
        <f>S95*H95</f>
        <v>0</v>
      </c>
      <c r="AR95" s="199" t="s">
        <v>158</v>
      </c>
      <c r="AT95" s="199" t="s">
        <v>184</v>
      </c>
      <c r="AU95" s="199" t="s">
        <v>69</v>
      </c>
      <c r="AY95" s="199" t="s">
        <v>110</v>
      </c>
      <c r="BE95" s="125">
        <f>IF(N95="základní",J95,0)</f>
        <v>0</v>
      </c>
      <c r="BF95" s="125">
        <f>IF(N95="snížená",J95,0)</f>
        <v>0</v>
      </c>
      <c r="BG95" s="125">
        <f>IF(N95="zákl. přenesená",J95,0)</f>
        <v>0</v>
      </c>
      <c r="BH95" s="125">
        <f>IF(N95="sníž. přenesená",J95,0)</f>
        <v>0</v>
      </c>
      <c r="BI95" s="125">
        <f>IF(N95="nulová",J95,0)</f>
        <v>0</v>
      </c>
      <c r="BJ95" s="199" t="s">
        <v>67</v>
      </c>
      <c r="BK95" s="125">
        <f>ROUND(I95*H95,2)</f>
        <v>0</v>
      </c>
      <c r="BL95" s="199" t="s">
        <v>116</v>
      </c>
      <c r="BM95" s="199" t="s">
        <v>638</v>
      </c>
    </row>
    <row r="96" spans="2:65" s="197" customFormat="1" ht="16.5" customHeight="1" x14ac:dyDescent="0.2">
      <c r="B96" s="115"/>
      <c r="C96" s="219">
        <v>7</v>
      </c>
      <c r="D96" s="219" t="s">
        <v>184</v>
      </c>
      <c r="E96" s="220" t="s">
        <v>717</v>
      </c>
      <c r="F96" s="221" t="s">
        <v>718</v>
      </c>
      <c r="G96" s="222" t="s">
        <v>461</v>
      </c>
      <c r="H96" s="223">
        <v>4</v>
      </c>
      <c r="I96" s="224"/>
      <c r="J96" s="224">
        <f>ROUND(I96*H96,2)</f>
        <v>0</v>
      </c>
      <c r="K96" s="221" t="s">
        <v>607</v>
      </c>
      <c r="L96" s="24"/>
      <c r="M96" s="195" t="s">
        <v>1</v>
      </c>
      <c r="N96" s="122" t="s">
        <v>32</v>
      </c>
      <c r="O96" s="123">
        <v>2.145</v>
      </c>
      <c r="P96" s="123">
        <f>O96*H96</f>
        <v>8.58</v>
      </c>
      <c r="Q96" s="123">
        <v>6.0000000000000002E-5</v>
      </c>
      <c r="R96" s="123">
        <f>Q96*H96</f>
        <v>2.4000000000000001E-4</v>
      </c>
      <c r="S96" s="123">
        <v>0</v>
      </c>
      <c r="T96" s="124">
        <f>S96*H96</f>
        <v>0</v>
      </c>
      <c r="AR96" s="199" t="s">
        <v>199</v>
      </c>
      <c r="AT96" s="199" t="s">
        <v>112</v>
      </c>
      <c r="AU96" s="199" t="s">
        <v>69</v>
      </c>
      <c r="AY96" s="199" t="s">
        <v>110</v>
      </c>
      <c r="BE96" s="125">
        <f>IF(N96="základní",J96,0)</f>
        <v>0</v>
      </c>
      <c r="BF96" s="125">
        <f>IF(N96="snížená",J96,0)</f>
        <v>0</v>
      </c>
      <c r="BG96" s="125">
        <f>IF(N96="zákl. přenesená",J96,0)</f>
        <v>0</v>
      </c>
      <c r="BH96" s="125">
        <f>IF(N96="sníž. přenesená",J96,0)</f>
        <v>0</v>
      </c>
      <c r="BI96" s="125">
        <f>IF(N96="nulová",J96,0)</f>
        <v>0</v>
      </c>
      <c r="BJ96" s="199" t="s">
        <v>67</v>
      </c>
      <c r="BK96" s="125">
        <f>ROUND(I96*H96,2)</f>
        <v>0</v>
      </c>
      <c r="BL96" s="199" t="s">
        <v>199</v>
      </c>
      <c r="BM96" s="199" t="s">
        <v>641</v>
      </c>
    </row>
    <row r="97" spans="2:65" s="10" customFormat="1" ht="16.5" customHeight="1" x14ac:dyDescent="0.2">
      <c r="B97" s="103"/>
      <c r="C97" s="219">
        <v>8</v>
      </c>
      <c r="D97" s="219" t="s">
        <v>184</v>
      </c>
      <c r="E97" s="220" t="s">
        <v>719</v>
      </c>
      <c r="F97" s="221" t="s">
        <v>720</v>
      </c>
      <c r="G97" s="222" t="s">
        <v>243</v>
      </c>
      <c r="H97" s="223">
        <v>4</v>
      </c>
      <c r="I97" s="224"/>
      <c r="J97" s="224">
        <f>ROUND(I97*H97,2)</f>
        <v>0</v>
      </c>
      <c r="K97" s="221" t="s">
        <v>607</v>
      </c>
      <c r="L97" s="103"/>
      <c r="M97" s="107"/>
      <c r="N97" s="108"/>
      <c r="O97" s="108"/>
      <c r="P97" s="109" t="e">
        <f>SUM(#REF!)</f>
        <v>#REF!</v>
      </c>
      <c r="Q97" s="108"/>
      <c r="R97" s="109" t="e">
        <f>SUM(#REF!)</f>
        <v>#REF!</v>
      </c>
      <c r="S97" s="108"/>
      <c r="T97" s="110" t="e">
        <f>SUM(#REF!)</f>
        <v>#REF!</v>
      </c>
      <c r="AR97" s="104" t="s">
        <v>67</v>
      </c>
      <c r="AT97" s="111" t="s">
        <v>60</v>
      </c>
      <c r="AU97" s="111" t="s">
        <v>67</v>
      </c>
      <c r="AY97" s="104" t="s">
        <v>110</v>
      </c>
      <c r="BK97" s="112" t="e">
        <f>SUM(#REF!)</f>
        <v>#REF!</v>
      </c>
    </row>
    <row r="98" spans="2:65" s="10" customFormat="1" ht="26.1" customHeight="1" x14ac:dyDescent="0.25">
      <c r="B98" s="103"/>
      <c r="C98" s="177"/>
      <c r="D98" s="225" t="s">
        <v>60</v>
      </c>
      <c r="E98" s="227" t="s">
        <v>410</v>
      </c>
      <c r="F98" s="227" t="s">
        <v>649</v>
      </c>
      <c r="G98" s="177"/>
      <c r="H98" s="177"/>
      <c r="I98" s="177"/>
      <c r="J98" s="255">
        <f>SUM(J99,J107,J115,J120,J123,J129,J134)</f>
        <v>0</v>
      </c>
      <c r="K98" s="177"/>
      <c r="L98" s="103"/>
      <c r="M98" s="107"/>
      <c r="N98" s="108"/>
      <c r="O98" s="108"/>
      <c r="P98" s="109">
        <f>P107+P120+P123+P126+P129+P134</f>
        <v>25.553999999999998</v>
      </c>
      <c r="Q98" s="108"/>
      <c r="R98" s="109">
        <f>R107+R120+R123+R126+R129+R134</f>
        <v>20.984360000000002</v>
      </c>
      <c r="S98" s="108"/>
      <c r="T98" s="110">
        <f>T107+T120+T123+T126+T129+T134</f>
        <v>1.6119999999999999E-2</v>
      </c>
      <c r="AR98" s="104" t="s">
        <v>69</v>
      </c>
      <c r="AT98" s="111" t="s">
        <v>60</v>
      </c>
      <c r="AU98" s="111" t="s">
        <v>61</v>
      </c>
      <c r="AY98" s="104" t="s">
        <v>110</v>
      </c>
      <c r="BK98" s="112">
        <f>BK107+BK120+BK123+BK126+BK129+BK134</f>
        <v>0</v>
      </c>
    </row>
    <row r="99" spans="2:65" s="10" customFormat="1" ht="26.1" customHeight="1" x14ac:dyDescent="0.25">
      <c r="B99" s="103"/>
      <c r="C99" s="332"/>
      <c r="D99" s="333" t="s">
        <v>60</v>
      </c>
      <c r="E99" s="334" t="s">
        <v>507</v>
      </c>
      <c r="F99" s="334" t="s">
        <v>508</v>
      </c>
      <c r="G99" s="335"/>
      <c r="H99" s="335"/>
      <c r="I99" s="335"/>
      <c r="J99" s="336">
        <f>SUM(J100:J106)</f>
        <v>0</v>
      </c>
      <c r="K99" s="177"/>
      <c r="L99" s="103"/>
      <c r="M99" s="107"/>
      <c r="N99" s="108"/>
      <c r="O99" s="108"/>
      <c r="P99" s="109"/>
      <c r="Q99" s="108"/>
      <c r="R99" s="109"/>
      <c r="S99" s="108"/>
      <c r="T99" s="110"/>
      <c r="AR99" s="104"/>
      <c r="AT99" s="111"/>
      <c r="AU99" s="111"/>
      <c r="AY99" s="104"/>
      <c r="BK99" s="112"/>
    </row>
    <row r="100" spans="2:65" s="10" customFormat="1" ht="16.5" customHeight="1" x14ac:dyDescent="0.2">
      <c r="B100" s="103"/>
      <c r="C100" s="301">
        <v>9</v>
      </c>
      <c r="D100" s="301" t="s">
        <v>112</v>
      </c>
      <c r="E100" s="337" t="s">
        <v>519</v>
      </c>
      <c r="F100" s="338" t="s">
        <v>520</v>
      </c>
      <c r="G100" s="339" t="s">
        <v>243</v>
      </c>
      <c r="H100" s="340">
        <v>104</v>
      </c>
      <c r="I100" s="341"/>
      <c r="J100" s="341">
        <f t="shared" ref="J100:J106" si="2">ROUND(I100*H100,2)</f>
        <v>0</v>
      </c>
      <c r="K100" s="180" t="s">
        <v>607</v>
      </c>
      <c r="L100" s="103"/>
      <c r="M100" s="107"/>
      <c r="N100" s="108"/>
      <c r="O100" s="108"/>
      <c r="P100" s="109"/>
      <c r="Q100" s="108"/>
      <c r="R100" s="109"/>
      <c r="S100" s="108"/>
      <c r="T100" s="110"/>
      <c r="AR100" s="104"/>
      <c r="AT100" s="111"/>
      <c r="AU100" s="111"/>
      <c r="AY100" s="104"/>
      <c r="BK100" s="112"/>
    </row>
    <row r="101" spans="2:65" s="10" customFormat="1" ht="16.5" customHeight="1" x14ac:dyDescent="0.2">
      <c r="B101" s="103"/>
      <c r="C101" s="352">
        <v>10</v>
      </c>
      <c r="D101" s="352" t="s">
        <v>184</v>
      </c>
      <c r="E101" s="353" t="s">
        <v>799</v>
      </c>
      <c r="F101" s="354" t="s">
        <v>800</v>
      </c>
      <c r="G101" s="355" t="s">
        <v>243</v>
      </c>
      <c r="H101" s="356">
        <v>60</v>
      </c>
      <c r="I101" s="357"/>
      <c r="J101" s="357">
        <f t="shared" si="2"/>
        <v>0</v>
      </c>
      <c r="K101" s="221" t="s">
        <v>607</v>
      </c>
      <c r="L101" s="103"/>
      <c r="M101" s="107"/>
      <c r="N101" s="108"/>
      <c r="O101" s="108"/>
      <c r="P101" s="109"/>
      <c r="Q101" s="108"/>
      <c r="R101" s="109"/>
      <c r="S101" s="108"/>
      <c r="T101" s="110"/>
      <c r="AR101" s="104"/>
      <c r="AT101" s="111"/>
      <c r="AU101" s="111"/>
      <c r="AY101" s="104"/>
      <c r="BK101" s="112"/>
    </row>
    <row r="102" spans="2:65" s="10" customFormat="1" ht="16.5" customHeight="1" x14ac:dyDescent="0.2">
      <c r="B102" s="103"/>
      <c r="C102" s="352">
        <v>11</v>
      </c>
      <c r="D102" s="352" t="s">
        <v>184</v>
      </c>
      <c r="E102" s="353" t="s">
        <v>827</v>
      </c>
      <c r="F102" s="354" t="s">
        <v>828</v>
      </c>
      <c r="G102" s="355" t="s">
        <v>243</v>
      </c>
      <c r="H102" s="356">
        <v>17</v>
      </c>
      <c r="I102" s="357"/>
      <c r="J102" s="357">
        <f t="shared" si="2"/>
        <v>0</v>
      </c>
      <c r="K102" s="221" t="s">
        <v>607</v>
      </c>
      <c r="L102" s="103"/>
      <c r="M102" s="107"/>
      <c r="N102" s="108"/>
      <c r="O102" s="108"/>
      <c r="P102" s="109"/>
      <c r="Q102" s="108"/>
      <c r="R102" s="109"/>
      <c r="S102" s="108"/>
      <c r="T102" s="110"/>
      <c r="AR102" s="104"/>
      <c r="AT102" s="111"/>
      <c r="AU102" s="111"/>
      <c r="AY102" s="104"/>
      <c r="BK102" s="112"/>
    </row>
    <row r="103" spans="2:65" s="10" customFormat="1" ht="16.5" customHeight="1" x14ac:dyDescent="0.2">
      <c r="B103" s="103"/>
      <c r="C103" s="352">
        <v>12</v>
      </c>
      <c r="D103" s="352" t="s">
        <v>184</v>
      </c>
      <c r="E103" s="353" t="s">
        <v>801</v>
      </c>
      <c r="F103" s="354" t="s">
        <v>802</v>
      </c>
      <c r="G103" s="355" t="s">
        <v>243</v>
      </c>
      <c r="H103" s="356">
        <v>27</v>
      </c>
      <c r="I103" s="357"/>
      <c r="J103" s="357">
        <f t="shared" si="2"/>
        <v>0</v>
      </c>
      <c r="K103" s="221" t="s">
        <v>607</v>
      </c>
      <c r="L103" s="103"/>
      <c r="M103" s="107"/>
      <c r="N103" s="108"/>
      <c r="O103" s="108"/>
      <c r="P103" s="109"/>
      <c r="Q103" s="108"/>
      <c r="R103" s="109"/>
      <c r="S103" s="108"/>
      <c r="T103" s="110"/>
      <c r="AR103" s="104"/>
      <c r="AT103" s="111"/>
      <c r="AU103" s="111"/>
      <c r="AY103" s="104"/>
      <c r="BK103" s="112"/>
    </row>
    <row r="104" spans="2:65" s="10" customFormat="1" ht="16.5" customHeight="1" x14ac:dyDescent="0.2">
      <c r="B104" s="103"/>
      <c r="C104" s="301">
        <v>13</v>
      </c>
      <c r="D104" s="301" t="s">
        <v>112</v>
      </c>
      <c r="E104" s="337" t="s">
        <v>803</v>
      </c>
      <c r="F104" s="338" t="s">
        <v>804</v>
      </c>
      <c r="G104" s="339" t="s">
        <v>243</v>
      </c>
      <c r="H104" s="340">
        <v>33</v>
      </c>
      <c r="I104" s="341"/>
      <c r="J104" s="341">
        <f t="shared" si="2"/>
        <v>0</v>
      </c>
      <c r="K104" s="221" t="s">
        <v>607</v>
      </c>
      <c r="L104" s="103"/>
      <c r="M104" s="107"/>
      <c r="N104" s="108"/>
      <c r="O104" s="108"/>
      <c r="P104" s="109"/>
      <c r="Q104" s="108"/>
      <c r="R104" s="109"/>
      <c r="S104" s="108"/>
      <c r="T104" s="110"/>
      <c r="AR104" s="104"/>
      <c r="AT104" s="111"/>
      <c r="AU104" s="111"/>
      <c r="AY104" s="104"/>
      <c r="BK104" s="112"/>
    </row>
    <row r="105" spans="2:65" s="10" customFormat="1" ht="16.5" customHeight="1" x14ac:dyDescent="0.2">
      <c r="B105" s="103"/>
      <c r="C105" s="352">
        <v>14</v>
      </c>
      <c r="D105" s="352" t="s">
        <v>184</v>
      </c>
      <c r="E105" s="353" t="s">
        <v>805</v>
      </c>
      <c r="F105" s="354" t="s">
        <v>806</v>
      </c>
      <c r="G105" s="355" t="s">
        <v>243</v>
      </c>
      <c r="H105" s="356">
        <v>0</v>
      </c>
      <c r="I105" s="357"/>
      <c r="J105" s="357">
        <f t="shared" si="2"/>
        <v>0</v>
      </c>
      <c r="K105" s="221" t="s">
        <v>607</v>
      </c>
      <c r="L105" s="103"/>
      <c r="M105" s="107"/>
      <c r="N105" s="108"/>
      <c r="O105" s="108"/>
      <c r="P105" s="109"/>
      <c r="Q105" s="108"/>
      <c r="R105" s="109"/>
      <c r="S105" s="108"/>
      <c r="T105" s="110"/>
      <c r="AR105" s="104"/>
      <c r="AT105" s="111"/>
      <c r="AU105" s="111"/>
      <c r="AY105" s="104"/>
      <c r="BK105" s="112"/>
    </row>
    <row r="106" spans="2:65" s="10" customFormat="1" ht="16.5" customHeight="1" x14ac:dyDescent="0.2">
      <c r="B106" s="103"/>
      <c r="C106" s="352">
        <v>15</v>
      </c>
      <c r="D106" s="352" t="s">
        <v>184</v>
      </c>
      <c r="E106" s="353" t="s">
        <v>846</v>
      </c>
      <c r="F106" s="354" t="s">
        <v>847</v>
      </c>
      <c r="G106" s="355" t="s">
        <v>243</v>
      </c>
      <c r="H106" s="356">
        <v>33</v>
      </c>
      <c r="I106" s="357"/>
      <c r="J106" s="357">
        <f t="shared" si="2"/>
        <v>0</v>
      </c>
      <c r="K106" s="221" t="s">
        <v>607</v>
      </c>
      <c r="L106" s="103"/>
      <c r="M106" s="107"/>
      <c r="N106" s="108"/>
      <c r="O106" s="108"/>
      <c r="P106" s="109"/>
      <c r="Q106" s="108"/>
      <c r="R106" s="109"/>
      <c r="S106" s="108"/>
      <c r="T106" s="110"/>
      <c r="AR106" s="104"/>
      <c r="AT106" s="111"/>
      <c r="AU106" s="111"/>
      <c r="AY106" s="104"/>
      <c r="BK106" s="112"/>
    </row>
    <row r="107" spans="2:65" s="10" customFormat="1" ht="26.1" customHeight="1" x14ac:dyDescent="0.25">
      <c r="B107" s="103"/>
      <c r="C107" s="177"/>
      <c r="D107" s="225" t="s">
        <v>60</v>
      </c>
      <c r="E107" s="226" t="s">
        <v>523</v>
      </c>
      <c r="F107" s="226" t="s">
        <v>524</v>
      </c>
      <c r="G107" s="177"/>
      <c r="H107" s="177"/>
      <c r="I107" s="177"/>
      <c r="J107" s="256">
        <f>SUM(J108:J114)</f>
        <v>0</v>
      </c>
      <c r="K107" s="177"/>
      <c r="L107" s="103"/>
      <c r="M107" s="107"/>
      <c r="N107" s="108"/>
      <c r="O107" s="108"/>
      <c r="P107" s="109">
        <f>SUM(P108:P109)</f>
        <v>14.1</v>
      </c>
      <c r="Q107" s="108"/>
      <c r="R107" s="109">
        <f>SUM(R108:R109)</f>
        <v>1.89E-2</v>
      </c>
      <c r="S107" s="108"/>
      <c r="T107" s="110">
        <f>SUM(T108:T109)</f>
        <v>0</v>
      </c>
      <c r="AR107" s="104" t="s">
        <v>69</v>
      </c>
      <c r="AT107" s="111" t="s">
        <v>60</v>
      </c>
      <c r="AU107" s="111" t="s">
        <v>67</v>
      </c>
      <c r="AY107" s="104" t="s">
        <v>110</v>
      </c>
      <c r="BK107" s="112">
        <f>SUM(BK108:BK109)</f>
        <v>0</v>
      </c>
    </row>
    <row r="108" spans="2:65" s="197" customFormat="1" ht="16.5" customHeight="1" x14ac:dyDescent="0.2">
      <c r="B108" s="115"/>
      <c r="C108" s="181">
        <v>16</v>
      </c>
      <c r="D108" s="181" t="s">
        <v>112</v>
      </c>
      <c r="E108" s="182" t="s">
        <v>650</v>
      </c>
      <c r="F108" s="180" t="s">
        <v>651</v>
      </c>
      <c r="G108" s="183" t="s">
        <v>243</v>
      </c>
      <c r="H108" s="215">
        <v>30</v>
      </c>
      <c r="I108" s="179"/>
      <c r="J108" s="179">
        <f>ROUND(I108*H108,2)</f>
        <v>0</v>
      </c>
      <c r="K108" s="180" t="s">
        <v>505</v>
      </c>
      <c r="L108" s="24"/>
      <c r="M108" s="195" t="s">
        <v>1</v>
      </c>
      <c r="N108" s="122" t="s">
        <v>32</v>
      </c>
      <c r="O108" s="123">
        <v>0.47</v>
      </c>
      <c r="P108" s="123">
        <f>O108*H108</f>
        <v>14.1</v>
      </c>
      <c r="Q108" s="123">
        <v>5.0000000000000001E-4</v>
      </c>
      <c r="R108" s="123">
        <f>Q108*H108</f>
        <v>1.4999999999999999E-2</v>
      </c>
      <c r="S108" s="123">
        <v>0</v>
      </c>
      <c r="T108" s="124">
        <f>S108*H108</f>
        <v>0</v>
      </c>
      <c r="AR108" s="199" t="s">
        <v>199</v>
      </c>
      <c r="AT108" s="199" t="s">
        <v>112</v>
      </c>
      <c r="AU108" s="199" t="s">
        <v>69</v>
      </c>
      <c r="AY108" s="199" t="s">
        <v>110</v>
      </c>
      <c r="BE108" s="125">
        <f>IF(N108="základní",J108,0)</f>
        <v>0</v>
      </c>
      <c r="BF108" s="125">
        <f>IF(N108="snížená",J108,0)</f>
        <v>0</v>
      </c>
      <c r="BG108" s="125">
        <f>IF(N108="zákl. přenesená",J108,0)</f>
        <v>0</v>
      </c>
      <c r="BH108" s="125">
        <f>IF(N108="sníž. přenesená",J108,0)</f>
        <v>0</v>
      </c>
      <c r="BI108" s="125">
        <f>IF(N108="nulová",J108,0)</f>
        <v>0</v>
      </c>
      <c r="BJ108" s="199" t="s">
        <v>67</v>
      </c>
      <c r="BK108" s="125">
        <f>ROUND(I108*H108,2)</f>
        <v>0</v>
      </c>
      <c r="BL108" s="199" t="s">
        <v>199</v>
      </c>
      <c r="BM108" s="199" t="s">
        <v>652</v>
      </c>
    </row>
    <row r="109" spans="2:65" s="197" customFormat="1" ht="16.5" customHeight="1" x14ac:dyDescent="0.2">
      <c r="B109" s="115"/>
      <c r="C109" s="219">
        <v>17</v>
      </c>
      <c r="D109" s="219" t="s">
        <v>184</v>
      </c>
      <c r="E109" s="220" t="s">
        <v>653</v>
      </c>
      <c r="F109" s="221" t="s">
        <v>654</v>
      </c>
      <c r="G109" s="222" t="s">
        <v>243</v>
      </c>
      <c r="H109" s="223">
        <v>30</v>
      </c>
      <c r="I109" s="224"/>
      <c r="J109" s="224">
        <f>ROUND(I109*H109,2)</f>
        <v>0</v>
      </c>
      <c r="K109" s="221" t="s">
        <v>505</v>
      </c>
      <c r="L109" s="147"/>
      <c r="M109" s="148" t="s">
        <v>1</v>
      </c>
      <c r="N109" s="149" t="s">
        <v>32</v>
      </c>
      <c r="O109" s="123">
        <v>0</v>
      </c>
      <c r="P109" s="123">
        <f>O109*H109</f>
        <v>0</v>
      </c>
      <c r="Q109" s="123">
        <v>1.2999999999999999E-4</v>
      </c>
      <c r="R109" s="123">
        <f>Q109*H109</f>
        <v>3.8999999999999998E-3</v>
      </c>
      <c r="S109" s="123">
        <v>0</v>
      </c>
      <c r="T109" s="124">
        <f>S109*H109</f>
        <v>0</v>
      </c>
      <c r="AR109" s="199" t="s">
        <v>296</v>
      </c>
      <c r="AT109" s="199" t="s">
        <v>184</v>
      </c>
      <c r="AU109" s="199" t="s">
        <v>69</v>
      </c>
      <c r="AY109" s="199" t="s">
        <v>110</v>
      </c>
      <c r="BE109" s="125">
        <f>IF(N109="základní",J109,0)</f>
        <v>0</v>
      </c>
      <c r="BF109" s="125">
        <f>IF(N109="snížená",J109,0)</f>
        <v>0</v>
      </c>
      <c r="BG109" s="125">
        <f>IF(N109="zákl. přenesená",J109,0)</f>
        <v>0</v>
      </c>
      <c r="BH109" s="125">
        <f>IF(N109="sníž. přenesená",J109,0)</f>
        <v>0</v>
      </c>
      <c r="BI109" s="125">
        <f>IF(N109="nulová",J109,0)</f>
        <v>0</v>
      </c>
      <c r="BJ109" s="199" t="s">
        <v>67</v>
      </c>
      <c r="BK109" s="125">
        <f>ROUND(I109*H109,2)</f>
        <v>0</v>
      </c>
      <c r="BL109" s="199" t="s">
        <v>199</v>
      </c>
      <c r="BM109" s="199" t="s">
        <v>655</v>
      </c>
    </row>
    <row r="110" spans="2:65" s="197" customFormat="1" ht="16.5" customHeight="1" x14ac:dyDescent="0.2">
      <c r="B110" s="115"/>
      <c r="C110" s="181">
        <v>18</v>
      </c>
      <c r="D110" s="181" t="s">
        <v>112</v>
      </c>
      <c r="E110" s="216" t="s">
        <v>564</v>
      </c>
      <c r="F110" s="217" t="s">
        <v>728</v>
      </c>
      <c r="G110" s="218" t="s">
        <v>566</v>
      </c>
      <c r="H110" s="215">
        <v>5</v>
      </c>
      <c r="I110" s="179"/>
      <c r="J110" s="179">
        <f t="shared" ref="J110" si="3">ROUND(I110*H110,2)</f>
        <v>0</v>
      </c>
      <c r="K110" s="180" t="s">
        <v>607</v>
      </c>
      <c r="L110" s="147"/>
      <c r="M110" s="148"/>
      <c r="N110" s="149"/>
      <c r="O110" s="123"/>
      <c r="P110" s="123"/>
      <c r="Q110" s="123"/>
      <c r="R110" s="123"/>
      <c r="S110" s="123"/>
      <c r="T110" s="124"/>
      <c r="AR110" s="199"/>
      <c r="AT110" s="199"/>
      <c r="AU110" s="199"/>
      <c r="AY110" s="199"/>
      <c r="BE110" s="125"/>
      <c r="BF110" s="125"/>
      <c r="BG110" s="125"/>
      <c r="BH110" s="125"/>
      <c r="BI110" s="125"/>
      <c r="BJ110" s="199"/>
      <c r="BK110" s="125"/>
      <c r="BL110" s="199"/>
      <c r="BM110" s="199"/>
    </row>
    <row r="111" spans="2:65" s="267" customFormat="1" ht="16.5" customHeight="1" x14ac:dyDescent="0.2">
      <c r="B111" s="115"/>
      <c r="C111" s="301">
        <v>19</v>
      </c>
      <c r="D111" s="301" t="s">
        <v>112</v>
      </c>
      <c r="E111" s="337" t="s">
        <v>807</v>
      </c>
      <c r="F111" s="338" t="s">
        <v>808</v>
      </c>
      <c r="G111" s="339" t="s">
        <v>243</v>
      </c>
      <c r="H111" s="340">
        <v>24</v>
      </c>
      <c r="I111" s="341"/>
      <c r="J111" s="341">
        <f>ROUND(I111*H111,2)</f>
        <v>0</v>
      </c>
      <c r="K111" s="180" t="s">
        <v>607</v>
      </c>
      <c r="L111" s="147"/>
      <c r="M111" s="148"/>
      <c r="N111" s="149"/>
      <c r="O111" s="123"/>
      <c r="P111" s="123"/>
      <c r="Q111" s="123"/>
      <c r="R111" s="123"/>
      <c r="S111" s="123"/>
      <c r="T111" s="124"/>
      <c r="AR111" s="268"/>
      <c r="AT111" s="268"/>
      <c r="AU111" s="268"/>
      <c r="AY111" s="268"/>
      <c r="BE111" s="125"/>
      <c r="BF111" s="125"/>
      <c r="BG111" s="125"/>
      <c r="BH111" s="125"/>
      <c r="BI111" s="125"/>
      <c r="BJ111" s="268"/>
      <c r="BK111" s="125"/>
      <c r="BL111" s="268"/>
      <c r="BM111" s="268"/>
    </row>
    <row r="112" spans="2:65" s="267" customFormat="1" ht="16.5" customHeight="1" x14ac:dyDescent="0.2">
      <c r="B112" s="115"/>
      <c r="C112" s="301">
        <v>20</v>
      </c>
      <c r="D112" s="301" t="s">
        <v>112</v>
      </c>
      <c r="E112" s="337" t="s">
        <v>809</v>
      </c>
      <c r="F112" s="338" t="s">
        <v>810</v>
      </c>
      <c r="G112" s="339" t="s">
        <v>243</v>
      </c>
      <c r="H112" s="340">
        <v>54</v>
      </c>
      <c r="I112" s="341"/>
      <c r="J112" s="341">
        <f>ROUND(I112*H112,2)</f>
        <v>0</v>
      </c>
      <c r="K112" s="180" t="s">
        <v>607</v>
      </c>
      <c r="L112" s="147"/>
      <c r="M112" s="148"/>
      <c r="N112" s="149"/>
      <c r="O112" s="123"/>
      <c r="P112" s="123"/>
      <c r="Q112" s="123"/>
      <c r="R112" s="123"/>
      <c r="S112" s="123"/>
      <c r="T112" s="124"/>
      <c r="AR112" s="268"/>
      <c r="AT112" s="268"/>
      <c r="AU112" s="268"/>
      <c r="AY112" s="268"/>
      <c r="BE112" s="125"/>
      <c r="BF112" s="125"/>
      <c r="BG112" s="125"/>
      <c r="BH112" s="125"/>
      <c r="BI112" s="125"/>
      <c r="BJ112" s="268"/>
      <c r="BK112" s="125"/>
      <c r="BL112" s="268"/>
      <c r="BM112" s="268"/>
    </row>
    <row r="113" spans="2:65" s="267" customFormat="1" ht="16.5" customHeight="1" x14ac:dyDescent="0.2">
      <c r="B113" s="115"/>
      <c r="C113" s="301">
        <v>21</v>
      </c>
      <c r="D113" s="301" t="s">
        <v>112</v>
      </c>
      <c r="E113" s="337" t="s">
        <v>811</v>
      </c>
      <c r="F113" s="338" t="s">
        <v>812</v>
      </c>
      <c r="G113" s="339" t="s">
        <v>243</v>
      </c>
      <c r="H113" s="340">
        <v>15</v>
      </c>
      <c r="I113" s="341"/>
      <c r="J113" s="341">
        <f>ROUND(I113*H113,2)</f>
        <v>0</v>
      </c>
      <c r="K113" s="180" t="s">
        <v>607</v>
      </c>
      <c r="L113" s="147"/>
      <c r="M113" s="148"/>
      <c r="N113" s="149"/>
      <c r="O113" s="123"/>
      <c r="P113" s="123"/>
      <c r="Q113" s="123"/>
      <c r="R113" s="123"/>
      <c r="S113" s="123"/>
      <c r="T113" s="124"/>
      <c r="AR113" s="268"/>
      <c r="AT113" s="268"/>
      <c r="AU113" s="268"/>
      <c r="AY113" s="268"/>
      <c r="BE113" s="125"/>
      <c r="BF113" s="125"/>
      <c r="BG113" s="125"/>
      <c r="BH113" s="125"/>
      <c r="BI113" s="125"/>
      <c r="BJ113" s="268"/>
      <c r="BK113" s="125"/>
      <c r="BL113" s="268"/>
      <c r="BM113" s="268"/>
    </row>
    <row r="114" spans="2:65" s="267" customFormat="1" ht="16.5" customHeight="1" x14ac:dyDescent="0.2">
      <c r="B114" s="115"/>
      <c r="C114" s="301">
        <v>22</v>
      </c>
      <c r="D114" s="301" t="s">
        <v>112</v>
      </c>
      <c r="E114" s="337" t="s">
        <v>813</v>
      </c>
      <c r="F114" s="338" t="s">
        <v>814</v>
      </c>
      <c r="G114" s="339" t="s">
        <v>243</v>
      </c>
      <c r="H114" s="340">
        <v>27</v>
      </c>
      <c r="I114" s="341"/>
      <c r="J114" s="341">
        <f>ROUND(I114*H114,2)</f>
        <v>0</v>
      </c>
      <c r="K114" s="180" t="s">
        <v>607</v>
      </c>
      <c r="L114" s="147"/>
      <c r="M114" s="148"/>
      <c r="N114" s="149"/>
      <c r="O114" s="123"/>
      <c r="P114" s="123"/>
      <c r="Q114" s="123"/>
      <c r="R114" s="123"/>
      <c r="S114" s="123"/>
      <c r="T114" s="124"/>
      <c r="AR114" s="268"/>
      <c r="AT114" s="268"/>
      <c r="AU114" s="268"/>
      <c r="AY114" s="268"/>
      <c r="BE114" s="125"/>
      <c r="BF114" s="125"/>
      <c r="BG114" s="125"/>
      <c r="BH114" s="125"/>
      <c r="BI114" s="125"/>
      <c r="BJ114" s="268"/>
      <c r="BK114" s="125"/>
      <c r="BL114" s="268"/>
      <c r="BM114" s="268"/>
    </row>
    <row r="115" spans="2:65" s="267" customFormat="1" ht="26.1" customHeight="1" x14ac:dyDescent="0.25">
      <c r="B115" s="115"/>
      <c r="C115" s="332"/>
      <c r="D115" s="333" t="s">
        <v>60</v>
      </c>
      <c r="E115" s="351" t="s">
        <v>531</v>
      </c>
      <c r="F115" s="351" t="s">
        <v>532</v>
      </c>
      <c r="G115" s="332"/>
      <c r="H115" s="332"/>
      <c r="I115" s="332"/>
      <c r="J115" s="330">
        <f>SUM(J116:J119)</f>
        <v>0</v>
      </c>
      <c r="K115" s="239"/>
      <c r="L115" s="147"/>
      <c r="M115" s="148"/>
      <c r="N115" s="149"/>
      <c r="O115" s="123"/>
      <c r="P115" s="123"/>
      <c r="Q115" s="123"/>
      <c r="R115" s="123"/>
      <c r="S115" s="123"/>
      <c r="T115" s="124"/>
      <c r="AR115" s="268"/>
      <c r="AT115" s="268"/>
      <c r="AU115" s="268"/>
      <c r="AY115" s="268"/>
      <c r="BE115" s="125"/>
      <c r="BF115" s="125"/>
      <c r="BG115" s="125"/>
      <c r="BH115" s="125"/>
      <c r="BI115" s="125"/>
      <c r="BJ115" s="268"/>
      <c r="BK115" s="125"/>
      <c r="BL115" s="268"/>
      <c r="BM115" s="268"/>
    </row>
    <row r="116" spans="2:65" s="267" customFormat="1" ht="16.5" customHeight="1" x14ac:dyDescent="0.2">
      <c r="B116" s="115"/>
      <c r="C116" s="301">
        <v>23</v>
      </c>
      <c r="D116" s="301" t="s">
        <v>112</v>
      </c>
      <c r="E116" s="337" t="s">
        <v>533</v>
      </c>
      <c r="F116" s="338" t="s">
        <v>534</v>
      </c>
      <c r="G116" s="339" t="s">
        <v>243</v>
      </c>
      <c r="H116" s="340">
        <v>1</v>
      </c>
      <c r="I116" s="341"/>
      <c r="J116" s="341">
        <f>ROUND(I116*H116,2)</f>
        <v>0</v>
      </c>
      <c r="K116" s="180" t="s">
        <v>505</v>
      </c>
      <c r="L116" s="147"/>
      <c r="M116" s="148"/>
      <c r="N116" s="149"/>
      <c r="O116" s="123"/>
      <c r="P116" s="123"/>
      <c r="Q116" s="123"/>
      <c r="R116" s="123"/>
      <c r="S116" s="123"/>
      <c r="T116" s="124"/>
      <c r="AR116" s="268"/>
      <c r="AT116" s="268"/>
      <c r="AU116" s="268"/>
      <c r="AY116" s="268"/>
      <c r="BE116" s="125"/>
      <c r="BF116" s="125"/>
      <c r="BG116" s="125"/>
      <c r="BH116" s="125"/>
      <c r="BI116" s="125"/>
      <c r="BJ116" s="268"/>
      <c r="BK116" s="125"/>
      <c r="BL116" s="268"/>
      <c r="BM116" s="268"/>
    </row>
    <row r="117" spans="2:65" s="267" customFormat="1" ht="16.5" customHeight="1" x14ac:dyDescent="0.2">
      <c r="B117" s="115"/>
      <c r="C117" s="352">
        <v>24</v>
      </c>
      <c r="D117" s="352" t="s">
        <v>184</v>
      </c>
      <c r="E117" s="353" t="s">
        <v>536</v>
      </c>
      <c r="F117" s="354" t="s">
        <v>537</v>
      </c>
      <c r="G117" s="355" t="s">
        <v>243</v>
      </c>
      <c r="H117" s="356">
        <v>1</v>
      </c>
      <c r="I117" s="357"/>
      <c r="J117" s="357">
        <f>ROUND(I117*H117,2)</f>
        <v>0</v>
      </c>
      <c r="K117" s="221" t="s">
        <v>505</v>
      </c>
      <c r="L117" s="147"/>
      <c r="M117" s="148"/>
      <c r="N117" s="149"/>
      <c r="O117" s="123"/>
      <c r="P117" s="123"/>
      <c r="Q117" s="123"/>
      <c r="R117" s="123"/>
      <c r="S117" s="123"/>
      <c r="T117" s="124"/>
      <c r="AR117" s="268"/>
      <c r="AT117" s="268"/>
      <c r="AU117" s="268"/>
      <c r="AY117" s="268"/>
      <c r="BE117" s="125"/>
      <c r="BF117" s="125"/>
      <c r="BG117" s="125"/>
      <c r="BH117" s="125"/>
      <c r="BI117" s="125"/>
      <c r="BJ117" s="268"/>
      <c r="BK117" s="125"/>
      <c r="BL117" s="268"/>
      <c r="BM117" s="268"/>
    </row>
    <row r="118" spans="2:65" s="267" customFormat="1" ht="16.5" customHeight="1" x14ac:dyDescent="0.2">
      <c r="B118" s="115"/>
      <c r="C118" s="301">
        <v>25</v>
      </c>
      <c r="D118" s="301" t="s">
        <v>112</v>
      </c>
      <c r="E118" s="337" t="s">
        <v>815</v>
      </c>
      <c r="F118" s="338" t="s">
        <v>816</v>
      </c>
      <c r="G118" s="339" t="s">
        <v>243</v>
      </c>
      <c r="H118" s="340">
        <v>30</v>
      </c>
      <c r="I118" s="341"/>
      <c r="J118" s="341">
        <f>ROUND(I118*H118,2)</f>
        <v>0</v>
      </c>
      <c r="K118" s="180" t="s">
        <v>505</v>
      </c>
      <c r="L118" s="147"/>
      <c r="M118" s="148"/>
      <c r="N118" s="149"/>
      <c r="O118" s="123"/>
      <c r="P118" s="123"/>
      <c r="Q118" s="123"/>
      <c r="R118" s="123"/>
      <c r="S118" s="123"/>
      <c r="T118" s="124"/>
      <c r="AR118" s="268"/>
      <c r="AT118" s="268"/>
      <c r="AU118" s="268"/>
      <c r="AY118" s="268"/>
      <c r="BE118" s="125"/>
      <c r="BF118" s="125"/>
      <c r="BG118" s="125"/>
      <c r="BH118" s="125"/>
      <c r="BI118" s="125"/>
      <c r="BJ118" s="268"/>
      <c r="BK118" s="125"/>
      <c r="BL118" s="268"/>
      <c r="BM118" s="268"/>
    </row>
    <row r="119" spans="2:65" s="267" customFormat="1" ht="16.5" customHeight="1" x14ac:dyDescent="0.2">
      <c r="B119" s="115"/>
      <c r="C119" s="352">
        <v>26</v>
      </c>
      <c r="D119" s="352" t="s">
        <v>184</v>
      </c>
      <c r="E119" s="353" t="s">
        <v>817</v>
      </c>
      <c r="F119" s="354" t="s">
        <v>818</v>
      </c>
      <c r="G119" s="355" t="s">
        <v>243</v>
      </c>
      <c r="H119" s="356">
        <v>30</v>
      </c>
      <c r="I119" s="357"/>
      <c r="J119" s="357">
        <f>ROUND(I119*H119,2)</f>
        <v>0</v>
      </c>
      <c r="K119" s="221" t="s">
        <v>505</v>
      </c>
      <c r="L119" s="147"/>
      <c r="M119" s="148"/>
      <c r="N119" s="149"/>
      <c r="O119" s="123"/>
      <c r="P119" s="123"/>
      <c r="Q119" s="123"/>
      <c r="R119" s="123"/>
      <c r="S119" s="123"/>
      <c r="T119" s="124"/>
      <c r="AR119" s="268"/>
      <c r="AT119" s="268"/>
      <c r="AU119" s="268"/>
      <c r="AY119" s="268"/>
      <c r="BE119" s="125"/>
      <c r="BF119" s="125"/>
      <c r="BG119" s="125"/>
      <c r="BH119" s="125"/>
      <c r="BI119" s="125"/>
      <c r="BJ119" s="268"/>
      <c r="BK119" s="125"/>
      <c r="BL119" s="268"/>
      <c r="BM119" s="268"/>
    </row>
    <row r="120" spans="2:65" s="10" customFormat="1" ht="26.1" customHeight="1" x14ac:dyDescent="0.25">
      <c r="B120" s="103"/>
      <c r="C120" s="177"/>
      <c r="D120" s="225" t="s">
        <v>60</v>
      </c>
      <c r="E120" s="226" t="s">
        <v>656</v>
      </c>
      <c r="F120" s="226" t="s">
        <v>657</v>
      </c>
      <c r="G120" s="177"/>
      <c r="H120" s="177"/>
      <c r="I120" s="177"/>
      <c r="J120" s="256">
        <f>SUM(J121:J122)</f>
        <v>0</v>
      </c>
      <c r="K120" s="177"/>
      <c r="L120" s="103"/>
      <c r="M120" s="107"/>
      <c r="N120" s="108"/>
      <c r="O120" s="108"/>
      <c r="P120" s="109">
        <f>SUM(P121:P122)</f>
        <v>0.38400000000000001</v>
      </c>
      <c r="Q120" s="108"/>
      <c r="R120" s="109">
        <f>SUM(R121:R122)</f>
        <v>4.0000000000000002E-4</v>
      </c>
      <c r="S120" s="108"/>
      <c r="T120" s="110">
        <f>SUM(T121:T122)</f>
        <v>0</v>
      </c>
      <c r="AR120" s="104" t="s">
        <v>69</v>
      </c>
      <c r="AT120" s="111" t="s">
        <v>60</v>
      </c>
      <c r="AU120" s="111" t="s">
        <v>67</v>
      </c>
      <c r="AY120" s="104" t="s">
        <v>110</v>
      </c>
      <c r="BK120" s="112">
        <f>SUM(BK121:BK122)</f>
        <v>0</v>
      </c>
    </row>
    <row r="121" spans="2:65" s="197" customFormat="1" ht="16.5" customHeight="1" x14ac:dyDescent="0.2">
      <c r="B121" s="115"/>
      <c r="C121" s="181">
        <v>27</v>
      </c>
      <c r="D121" s="181" t="s">
        <v>112</v>
      </c>
      <c r="E121" s="182" t="s">
        <v>658</v>
      </c>
      <c r="F121" s="180" t="s">
        <v>659</v>
      </c>
      <c r="G121" s="183" t="s">
        <v>312</v>
      </c>
      <c r="H121" s="215">
        <v>1</v>
      </c>
      <c r="I121" s="179"/>
      <c r="J121" s="179">
        <f>ROUND(I121*H121,2)</f>
        <v>0</v>
      </c>
      <c r="K121" s="180" t="s">
        <v>505</v>
      </c>
      <c r="L121" s="24"/>
      <c r="M121" s="195" t="s">
        <v>1</v>
      </c>
      <c r="N121" s="122" t="s">
        <v>32</v>
      </c>
      <c r="O121" s="123">
        <v>0.38400000000000001</v>
      </c>
      <c r="P121" s="123">
        <f>O121*H121</f>
        <v>0.38400000000000001</v>
      </c>
      <c r="Q121" s="123">
        <v>0</v>
      </c>
      <c r="R121" s="123">
        <f>Q121*H121</f>
        <v>0</v>
      </c>
      <c r="S121" s="123">
        <v>0</v>
      </c>
      <c r="T121" s="124">
        <f>S121*H121</f>
        <v>0</v>
      </c>
      <c r="AR121" s="199" t="s">
        <v>199</v>
      </c>
      <c r="AT121" s="199" t="s">
        <v>112</v>
      </c>
      <c r="AU121" s="199" t="s">
        <v>69</v>
      </c>
      <c r="AY121" s="199" t="s">
        <v>110</v>
      </c>
      <c r="BE121" s="125">
        <f>IF(N121="základní",J121,0)</f>
        <v>0</v>
      </c>
      <c r="BF121" s="125">
        <f>IF(N121="snížená",J121,0)</f>
        <v>0</v>
      </c>
      <c r="BG121" s="125">
        <f>IF(N121="zákl. přenesená",J121,0)</f>
        <v>0</v>
      </c>
      <c r="BH121" s="125">
        <f>IF(N121="sníž. přenesená",J121,0)</f>
        <v>0</v>
      </c>
      <c r="BI121" s="125">
        <f>IF(N121="nulová",J121,0)</f>
        <v>0</v>
      </c>
      <c r="BJ121" s="199" t="s">
        <v>67</v>
      </c>
      <c r="BK121" s="125">
        <f>ROUND(I121*H121,2)</f>
        <v>0</v>
      </c>
      <c r="BL121" s="199" t="s">
        <v>199</v>
      </c>
      <c r="BM121" s="199" t="s">
        <v>660</v>
      </c>
    </row>
    <row r="122" spans="2:65" s="197" customFormat="1" ht="16.5" customHeight="1" x14ac:dyDescent="0.2">
      <c r="B122" s="115"/>
      <c r="C122" s="219">
        <v>28</v>
      </c>
      <c r="D122" s="219" t="s">
        <v>184</v>
      </c>
      <c r="E122" s="220" t="s">
        <v>661</v>
      </c>
      <c r="F122" s="221" t="s">
        <v>662</v>
      </c>
      <c r="G122" s="222" t="s">
        <v>312</v>
      </c>
      <c r="H122" s="223">
        <v>1</v>
      </c>
      <c r="I122" s="224"/>
      <c r="J122" s="224">
        <f>ROUND(I122*H122,2)</f>
        <v>0</v>
      </c>
      <c r="K122" s="221" t="s">
        <v>505</v>
      </c>
      <c r="L122" s="147"/>
      <c r="M122" s="148" t="s">
        <v>1</v>
      </c>
      <c r="N122" s="149" t="s">
        <v>32</v>
      </c>
      <c r="O122" s="123">
        <v>0</v>
      </c>
      <c r="P122" s="123">
        <f>O122*H122</f>
        <v>0</v>
      </c>
      <c r="Q122" s="123">
        <v>4.0000000000000002E-4</v>
      </c>
      <c r="R122" s="123">
        <f>Q122*H122</f>
        <v>4.0000000000000002E-4</v>
      </c>
      <c r="S122" s="123">
        <v>0</v>
      </c>
      <c r="T122" s="124">
        <f>S122*H122</f>
        <v>0</v>
      </c>
      <c r="AR122" s="199" t="s">
        <v>296</v>
      </c>
      <c r="AT122" s="199" t="s">
        <v>184</v>
      </c>
      <c r="AU122" s="199" t="s">
        <v>69</v>
      </c>
      <c r="AY122" s="199" t="s">
        <v>110</v>
      </c>
      <c r="BE122" s="125">
        <f>IF(N122="základní",J122,0)</f>
        <v>0</v>
      </c>
      <c r="BF122" s="125">
        <f>IF(N122="snížená",J122,0)</f>
        <v>0</v>
      </c>
      <c r="BG122" s="125">
        <f>IF(N122="zákl. přenesená",J122,0)</f>
        <v>0</v>
      </c>
      <c r="BH122" s="125">
        <f>IF(N122="sníž. přenesená",J122,0)</f>
        <v>0</v>
      </c>
      <c r="BI122" s="125">
        <f>IF(N122="nulová",J122,0)</f>
        <v>0</v>
      </c>
      <c r="BJ122" s="199" t="s">
        <v>67</v>
      </c>
      <c r="BK122" s="125">
        <f>ROUND(I122*H122,2)</f>
        <v>0</v>
      </c>
      <c r="BL122" s="199" t="s">
        <v>199</v>
      </c>
      <c r="BM122" s="199" t="s">
        <v>663</v>
      </c>
    </row>
    <row r="123" spans="2:65" s="10" customFormat="1" ht="26.1" customHeight="1" x14ac:dyDescent="0.25">
      <c r="B123" s="103"/>
      <c r="C123" s="230"/>
      <c r="D123" s="225" t="s">
        <v>60</v>
      </c>
      <c r="E123" s="226">
        <v>6</v>
      </c>
      <c r="F123" s="226" t="s">
        <v>632</v>
      </c>
      <c r="G123" s="177"/>
      <c r="H123" s="177"/>
      <c r="I123" s="177"/>
      <c r="J123" s="256">
        <f>SUM(J125:J126)</f>
        <v>0</v>
      </c>
      <c r="K123" s="231"/>
      <c r="L123" s="103"/>
      <c r="M123" s="107"/>
      <c r="N123" s="108"/>
      <c r="O123" s="108"/>
      <c r="P123" s="109">
        <f>SUM(P124:P125)</f>
        <v>0</v>
      </c>
      <c r="Q123" s="108"/>
      <c r="R123" s="109">
        <f>SUM(R124:R125)</f>
        <v>20.900000000000002</v>
      </c>
      <c r="S123" s="108"/>
      <c r="T123" s="110">
        <f>SUM(T124:T125)</f>
        <v>0</v>
      </c>
      <c r="AR123" s="104" t="s">
        <v>69</v>
      </c>
      <c r="AT123" s="111" t="s">
        <v>60</v>
      </c>
      <c r="AU123" s="111" t="s">
        <v>67</v>
      </c>
      <c r="AY123" s="104" t="s">
        <v>110</v>
      </c>
      <c r="BK123" s="112">
        <f>SUM(BK124:BK125)</f>
        <v>0</v>
      </c>
    </row>
    <row r="124" spans="2:65" s="197" customFormat="1" ht="26.1" customHeight="1" x14ac:dyDescent="0.2">
      <c r="B124" s="115"/>
      <c r="C124" s="366"/>
      <c r="D124" s="366"/>
      <c r="E124" s="366"/>
      <c r="F124" s="366"/>
      <c r="G124" s="366"/>
      <c r="H124" s="366"/>
      <c r="I124" s="366"/>
      <c r="J124" s="366"/>
      <c r="K124" s="366"/>
      <c r="L124" s="24"/>
      <c r="M124" s="195" t="s">
        <v>1</v>
      </c>
      <c r="N124" s="122" t="s">
        <v>32</v>
      </c>
      <c r="O124" s="123">
        <v>0.22</v>
      </c>
      <c r="P124" s="123">
        <f>O124*H124</f>
        <v>0</v>
      </c>
      <c r="Q124" s="123">
        <v>0</v>
      </c>
      <c r="R124" s="123">
        <f>Q124*H124</f>
        <v>0</v>
      </c>
      <c r="S124" s="123">
        <v>0</v>
      </c>
      <c r="T124" s="124">
        <f>S124*H124</f>
        <v>0</v>
      </c>
      <c r="AR124" s="199" t="s">
        <v>199</v>
      </c>
      <c r="AT124" s="199" t="s">
        <v>112</v>
      </c>
      <c r="AU124" s="199" t="s">
        <v>69</v>
      </c>
      <c r="AY124" s="199" t="s">
        <v>110</v>
      </c>
      <c r="BE124" s="125">
        <f>IF(N124="základní",J124,0)</f>
        <v>0</v>
      </c>
      <c r="BF124" s="125">
        <f>IF(N124="snížená",J124,0)</f>
        <v>0</v>
      </c>
      <c r="BG124" s="125">
        <f>IF(N124="zákl. přenesená",J124,0)</f>
        <v>0</v>
      </c>
      <c r="BH124" s="125">
        <f>IF(N124="sníž. přenesená",J124,0)</f>
        <v>0</v>
      </c>
      <c r="BI124" s="125">
        <f>IF(N124="nulová",J124,0)</f>
        <v>0</v>
      </c>
      <c r="BJ124" s="199" t="s">
        <v>67</v>
      </c>
      <c r="BK124" s="125">
        <f>ROUND(I124*H124,2)</f>
        <v>0</v>
      </c>
      <c r="BL124" s="199" t="s">
        <v>199</v>
      </c>
      <c r="BM124" s="199" t="s">
        <v>668</v>
      </c>
    </row>
    <row r="125" spans="2:65" s="197" customFormat="1" ht="32.25" customHeight="1" x14ac:dyDescent="0.2">
      <c r="B125" s="115"/>
      <c r="C125" s="181">
        <v>29</v>
      </c>
      <c r="D125" s="181" t="s">
        <v>112</v>
      </c>
      <c r="E125" s="216" t="s">
        <v>710</v>
      </c>
      <c r="F125" s="217" t="s">
        <v>711</v>
      </c>
      <c r="G125" s="218" t="s">
        <v>115</v>
      </c>
      <c r="H125" s="215">
        <v>38</v>
      </c>
      <c r="I125" s="179"/>
      <c r="J125" s="179">
        <f t="shared" ref="J125:J126" si="4">ROUND(I125*H125,2)</f>
        <v>0</v>
      </c>
      <c r="K125" s="217" t="s">
        <v>505</v>
      </c>
      <c r="L125" s="147"/>
      <c r="M125" s="148" t="s">
        <v>1</v>
      </c>
      <c r="N125" s="149" t="s">
        <v>32</v>
      </c>
      <c r="O125" s="123">
        <v>0</v>
      </c>
      <c r="P125" s="123">
        <f>O125*H125</f>
        <v>0</v>
      </c>
      <c r="Q125" s="123">
        <v>0.55000000000000004</v>
      </c>
      <c r="R125" s="123">
        <f>Q125*H125</f>
        <v>20.900000000000002</v>
      </c>
      <c r="S125" s="123">
        <v>0</v>
      </c>
      <c r="T125" s="124">
        <f>S125*H125</f>
        <v>0</v>
      </c>
      <c r="AR125" s="199" t="s">
        <v>296</v>
      </c>
      <c r="AT125" s="199" t="s">
        <v>184</v>
      </c>
      <c r="AU125" s="199" t="s">
        <v>69</v>
      </c>
      <c r="AY125" s="199" t="s">
        <v>110</v>
      </c>
      <c r="BE125" s="125">
        <f>IF(N125="základní",J125,0)</f>
        <v>0</v>
      </c>
      <c r="BF125" s="125">
        <f>IF(N125="snížená",J125,0)</f>
        <v>0</v>
      </c>
      <c r="BG125" s="125">
        <f>IF(N125="zákl. přenesená",J125,0)</f>
        <v>0</v>
      </c>
      <c r="BH125" s="125">
        <f>IF(N125="sníž. přenesená",J125,0)</f>
        <v>0</v>
      </c>
      <c r="BI125" s="125">
        <f>IF(N125="nulová",J125,0)</f>
        <v>0</v>
      </c>
      <c r="BJ125" s="199" t="s">
        <v>67</v>
      </c>
      <c r="BK125" s="125">
        <f>ROUND(I125*H125,2)</f>
        <v>0</v>
      </c>
      <c r="BL125" s="199" t="s">
        <v>199</v>
      </c>
      <c r="BM125" s="199" t="s">
        <v>671</v>
      </c>
    </row>
    <row r="126" spans="2:65" s="10" customFormat="1" ht="30.75" customHeight="1" x14ac:dyDescent="0.2">
      <c r="B126" s="103"/>
      <c r="C126" s="181">
        <v>30</v>
      </c>
      <c r="D126" s="181" t="s">
        <v>112</v>
      </c>
      <c r="E126" s="216" t="s">
        <v>712</v>
      </c>
      <c r="F126" s="217" t="s">
        <v>713</v>
      </c>
      <c r="G126" s="218" t="s">
        <v>115</v>
      </c>
      <c r="H126" s="215">
        <v>14</v>
      </c>
      <c r="I126" s="179"/>
      <c r="J126" s="179">
        <f t="shared" si="4"/>
        <v>0</v>
      </c>
      <c r="K126" s="217" t="s">
        <v>505</v>
      </c>
      <c r="L126" s="103"/>
      <c r="M126" s="107"/>
      <c r="N126" s="108"/>
      <c r="O126" s="108"/>
      <c r="P126" s="109">
        <f>SUM(P127:P128)</f>
        <v>0</v>
      </c>
      <c r="Q126" s="108"/>
      <c r="R126" s="109">
        <f>SUM(R127:R128)</f>
        <v>0</v>
      </c>
      <c r="S126" s="108"/>
      <c r="T126" s="110">
        <f>SUM(T127:T128)</f>
        <v>0</v>
      </c>
      <c r="AR126" s="104" t="s">
        <v>69</v>
      </c>
      <c r="AT126" s="111" t="s">
        <v>60</v>
      </c>
      <c r="AU126" s="111" t="s">
        <v>67</v>
      </c>
      <c r="AY126" s="104" t="s">
        <v>110</v>
      </c>
      <c r="BK126" s="112">
        <f>SUM(BK127:BK128)</f>
        <v>0</v>
      </c>
    </row>
    <row r="127" spans="2:65" s="197" customFormat="1" ht="26.1" customHeight="1" x14ac:dyDescent="0.2">
      <c r="B127" s="115"/>
      <c r="C127" s="169"/>
      <c r="D127" s="169"/>
      <c r="E127" s="170"/>
      <c r="F127" s="239"/>
      <c r="G127" s="172"/>
      <c r="H127" s="173"/>
      <c r="I127" s="174"/>
      <c r="J127" s="174"/>
      <c r="K127" s="239"/>
      <c r="L127" s="24"/>
      <c r="M127" s="195" t="s">
        <v>1</v>
      </c>
      <c r="N127" s="122" t="s">
        <v>32</v>
      </c>
      <c r="O127" s="123">
        <v>0.28899999999999998</v>
      </c>
      <c r="P127" s="123">
        <f>O127*H127</f>
        <v>0</v>
      </c>
      <c r="Q127" s="123">
        <v>8.0000000000000007E-5</v>
      </c>
      <c r="R127" s="123">
        <f>Q127*H127</f>
        <v>0</v>
      </c>
      <c r="S127" s="123">
        <v>0</v>
      </c>
      <c r="T127" s="124">
        <f>S127*H127</f>
        <v>0</v>
      </c>
      <c r="AR127" s="199" t="s">
        <v>199</v>
      </c>
      <c r="AT127" s="199" t="s">
        <v>112</v>
      </c>
      <c r="AU127" s="199" t="s">
        <v>69</v>
      </c>
      <c r="AY127" s="199" t="s">
        <v>110</v>
      </c>
      <c r="BE127" s="125">
        <f>IF(N127="základní",J127,0)</f>
        <v>0</v>
      </c>
      <c r="BF127" s="125">
        <f>IF(N127="snížená",J127,0)</f>
        <v>0</v>
      </c>
      <c r="BG127" s="125">
        <f>IF(N127="zákl. přenesená",J127,0)</f>
        <v>0</v>
      </c>
      <c r="BH127" s="125">
        <f>IF(N127="sníž. přenesená",J127,0)</f>
        <v>0</v>
      </c>
      <c r="BI127" s="125">
        <f>IF(N127="nulová",J127,0)</f>
        <v>0</v>
      </c>
      <c r="BJ127" s="199" t="s">
        <v>67</v>
      </c>
      <c r="BK127" s="125">
        <f>ROUND(I127*H127,2)</f>
        <v>0</v>
      </c>
      <c r="BL127" s="199" t="s">
        <v>199</v>
      </c>
      <c r="BM127" s="199" t="s">
        <v>676</v>
      </c>
    </row>
    <row r="128" spans="2:65" s="197" customFormat="1" ht="26.1" customHeight="1" x14ac:dyDescent="0.2">
      <c r="B128" s="115"/>
      <c r="C128" s="230"/>
      <c r="D128" s="230"/>
      <c r="E128" s="240"/>
      <c r="F128" s="231"/>
      <c r="G128" s="241"/>
      <c r="H128" s="242"/>
      <c r="I128" s="243"/>
      <c r="J128" s="243"/>
      <c r="K128" s="231"/>
      <c r="L128" s="147"/>
      <c r="M128" s="148" t="s">
        <v>1</v>
      </c>
      <c r="N128" s="149" t="s">
        <v>32</v>
      </c>
      <c r="O128" s="123">
        <v>0</v>
      </c>
      <c r="P128" s="123">
        <f>O128*H128</f>
        <v>0</v>
      </c>
      <c r="Q128" s="123">
        <v>1</v>
      </c>
      <c r="R128" s="123">
        <f>Q128*H128</f>
        <v>0</v>
      </c>
      <c r="S128" s="123">
        <v>0</v>
      </c>
      <c r="T128" s="124">
        <f>S128*H128</f>
        <v>0</v>
      </c>
      <c r="AR128" s="199" t="s">
        <v>158</v>
      </c>
      <c r="AT128" s="199" t="s">
        <v>184</v>
      </c>
      <c r="AU128" s="199" t="s">
        <v>69</v>
      </c>
      <c r="AY128" s="199" t="s">
        <v>110</v>
      </c>
      <c r="BE128" s="125">
        <f>IF(N128="základní",J128,0)</f>
        <v>0</v>
      </c>
      <c r="BF128" s="125">
        <f>IF(N128="snížená",J128,0)</f>
        <v>0</v>
      </c>
      <c r="BG128" s="125">
        <f>IF(N128="zákl. přenesená",J128,0)</f>
        <v>0</v>
      </c>
      <c r="BH128" s="125">
        <f>IF(N128="sníž. přenesená",J128,0)</f>
        <v>0</v>
      </c>
      <c r="BI128" s="125">
        <f>IF(N128="nulová",J128,0)</f>
        <v>0</v>
      </c>
      <c r="BJ128" s="199" t="s">
        <v>67</v>
      </c>
      <c r="BK128" s="125">
        <f>ROUND(I128*H128,2)</f>
        <v>0</v>
      </c>
      <c r="BL128" s="199" t="s">
        <v>116</v>
      </c>
      <c r="BM128" s="199" t="s">
        <v>679</v>
      </c>
    </row>
    <row r="129" spans="2:65" s="10" customFormat="1" ht="26.1" customHeight="1" x14ac:dyDescent="0.25">
      <c r="B129" s="103"/>
      <c r="C129" s="177"/>
      <c r="D129" s="225" t="s">
        <v>60</v>
      </c>
      <c r="E129" s="226" t="s">
        <v>680</v>
      </c>
      <c r="F129" s="226" t="s">
        <v>681</v>
      </c>
      <c r="G129" s="177"/>
      <c r="H129" s="177"/>
      <c r="I129" s="177"/>
      <c r="J129" s="256">
        <f>SUM(J130:J132)</f>
        <v>0</v>
      </c>
      <c r="K129" s="177"/>
      <c r="L129" s="103"/>
      <c r="M129" s="107"/>
      <c r="N129" s="108"/>
      <c r="O129" s="108"/>
      <c r="P129" s="109">
        <f>SUM(P130:P133)</f>
        <v>4.4659999999999993</v>
      </c>
      <c r="Q129" s="108"/>
      <c r="R129" s="109">
        <f>SUM(R130:R133)</f>
        <v>6.3E-3</v>
      </c>
      <c r="S129" s="108"/>
      <c r="T129" s="110">
        <f>SUM(T130:T133)</f>
        <v>0</v>
      </c>
      <c r="AR129" s="104" t="s">
        <v>69</v>
      </c>
      <c r="AT129" s="111" t="s">
        <v>60</v>
      </c>
      <c r="AU129" s="111" t="s">
        <v>67</v>
      </c>
      <c r="AY129" s="104" t="s">
        <v>110</v>
      </c>
      <c r="BK129" s="112">
        <f>SUM(BK130:BK133)</f>
        <v>0</v>
      </c>
    </row>
    <row r="130" spans="2:65" s="197" customFormat="1" ht="16.5" customHeight="1" x14ac:dyDescent="0.2">
      <c r="B130" s="115"/>
      <c r="C130" s="181">
        <v>31</v>
      </c>
      <c r="D130" s="181" t="s">
        <v>112</v>
      </c>
      <c r="E130" s="182" t="s">
        <v>682</v>
      </c>
      <c r="F130" s="180" t="s">
        <v>683</v>
      </c>
      <c r="G130" s="183" t="s">
        <v>115</v>
      </c>
      <c r="H130" s="215">
        <v>14</v>
      </c>
      <c r="I130" s="179"/>
      <c r="J130" s="179">
        <f>ROUND(I130*H130,2)</f>
        <v>0</v>
      </c>
      <c r="K130" s="180" t="s">
        <v>607</v>
      </c>
      <c r="L130" s="24"/>
      <c r="M130" s="195" t="s">
        <v>1</v>
      </c>
      <c r="N130" s="122" t="s">
        <v>32</v>
      </c>
      <c r="O130" s="123">
        <v>0.21099999999999999</v>
      </c>
      <c r="P130" s="123">
        <f>O130*H130</f>
        <v>2.9539999999999997</v>
      </c>
      <c r="Q130" s="123">
        <v>3.3E-4</v>
      </c>
      <c r="R130" s="123">
        <f>Q130*H130</f>
        <v>4.62E-3</v>
      </c>
      <c r="S130" s="123">
        <v>0</v>
      </c>
      <c r="T130" s="124">
        <f>S130*H130</f>
        <v>0</v>
      </c>
      <c r="AR130" s="199" t="s">
        <v>199</v>
      </c>
      <c r="AT130" s="199" t="s">
        <v>112</v>
      </c>
      <c r="AU130" s="199" t="s">
        <v>69</v>
      </c>
      <c r="AY130" s="199" t="s">
        <v>110</v>
      </c>
      <c r="BE130" s="125">
        <f>IF(N130="základní",J130,0)</f>
        <v>0</v>
      </c>
      <c r="BF130" s="125">
        <f>IF(N130="snížená",J130,0)</f>
        <v>0</v>
      </c>
      <c r="BG130" s="125">
        <f>IF(N130="zákl. přenesená",J130,0)</f>
        <v>0</v>
      </c>
      <c r="BH130" s="125">
        <f>IF(N130="sníž. přenesená",J130,0)</f>
        <v>0</v>
      </c>
      <c r="BI130" s="125">
        <f>IF(N130="nulová",J130,0)</f>
        <v>0</v>
      </c>
      <c r="BJ130" s="199" t="s">
        <v>67</v>
      </c>
      <c r="BK130" s="125">
        <f>ROUND(I130*H130,2)</f>
        <v>0</v>
      </c>
      <c r="BL130" s="199" t="s">
        <v>199</v>
      </c>
      <c r="BM130" s="199" t="s">
        <v>684</v>
      </c>
    </row>
    <row r="131" spans="2:65" s="11" customFormat="1" ht="16.5" customHeight="1" x14ac:dyDescent="0.2">
      <c r="B131" s="126"/>
      <c r="C131" s="178"/>
      <c r="D131" s="248" t="s">
        <v>118</v>
      </c>
      <c r="E131" s="249" t="s">
        <v>1</v>
      </c>
      <c r="F131" s="358">
        <v>14</v>
      </c>
      <c r="G131" s="178"/>
      <c r="H131" s="359">
        <v>14</v>
      </c>
      <c r="I131" s="178"/>
      <c r="J131" s="178"/>
      <c r="K131" s="178"/>
      <c r="L131" s="126"/>
      <c r="M131" s="131"/>
      <c r="N131" s="132"/>
      <c r="O131" s="132"/>
      <c r="P131" s="132"/>
      <c r="Q131" s="132"/>
      <c r="R131" s="132"/>
      <c r="S131" s="132"/>
      <c r="T131" s="133"/>
      <c r="AT131" s="128" t="s">
        <v>118</v>
      </c>
      <c r="AU131" s="128" t="s">
        <v>69</v>
      </c>
      <c r="AV131" s="11" t="s">
        <v>69</v>
      </c>
      <c r="AW131" s="11" t="s">
        <v>24</v>
      </c>
      <c r="AX131" s="11" t="s">
        <v>67</v>
      </c>
      <c r="AY131" s="128" t="s">
        <v>110</v>
      </c>
    </row>
    <row r="132" spans="2:65" s="197" customFormat="1" ht="27" customHeight="1" x14ac:dyDescent="0.2">
      <c r="B132" s="115"/>
      <c r="C132" s="181">
        <v>32</v>
      </c>
      <c r="D132" s="181" t="s">
        <v>112</v>
      </c>
      <c r="E132" s="182" t="s">
        <v>685</v>
      </c>
      <c r="F132" s="180" t="s">
        <v>686</v>
      </c>
      <c r="G132" s="183" t="s">
        <v>115</v>
      </c>
      <c r="H132" s="215">
        <v>14</v>
      </c>
      <c r="I132" s="179"/>
      <c r="J132" s="179">
        <f>ROUND(I132*H132,2)</f>
        <v>0</v>
      </c>
      <c r="K132" s="180" t="s">
        <v>607</v>
      </c>
      <c r="L132" s="24"/>
      <c r="M132" s="195" t="s">
        <v>1</v>
      </c>
      <c r="N132" s="122" t="s">
        <v>32</v>
      </c>
      <c r="O132" s="123">
        <v>0.108</v>
      </c>
      <c r="P132" s="123">
        <f>O132*H132</f>
        <v>1.512</v>
      </c>
      <c r="Q132" s="123">
        <v>1.2E-4</v>
      </c>
      <c r="R132" s="123">
        <f>Q132*H132</f>
        <v>1.6800000000000001E-3</v>
      </c>
      <c r="S132" s="123">
        <v>0</v>
      </c>
      <c r="T132" s="124">
        <f>S132*H132</f>
        <v>0</v>
      </c>
      <c r="AR132" s="199" t="s">
        <v>199</v>
      </c>
      <c r="AT132" s="199" t="s">
        <v>112</v>
      </c>
      <c r="AU132" s="199" t="s">
        <v>69</v>
      </c>
      <c r="AY132" s="199" t="s">
        <v>110</v>
      </c>
      <c r="BE132" s="125">
        <f>IF(N132="základní",J132,0)</f>
        <v>0</v>
      </c>
      <c r="BF132" s="125">
        <f>IF(N132="snížená",J132,0)</f>
        <v>0</v>
      </c>
      <c r="BG132" s="125">
        <f>IF(N132="zákl. přenesená",J132,0)</f>
        <v>0</v>
      </c>
      <c r="BH132" s="125">
        <f>IF(N132="sníž. přenesená",J132,0)</f>
        <v>0</v>
      </c>
      <c r="BI132" s="125">
        <f>IF(N132="nulová",J132,0)</f>
        <v>0</v>
      </c>
      <c r="BJ132" s="199" t="s">
        <v>67</v>
      </c>
      <c r="BK132" s="125">
        <f>ROUND(I132*H132,2)</f>
        <v>0</v>
      </c>
      <c r="BL132" s="199" t="s">
        <v>199</v>
      </c>
      <c r="BM132" s="199" t="s">
        <v>687</v>
      </c>
    </row>
    <row r="133" spans="2:65" s="11" customFormat="1" ht="16.5" customHeight="1" x14ac:dyDescent="0.2">
      <c r="B133" s="126"/>
      <c r="C133" s="178"/>
      <c r="D133" s="248" t="s">
        <v>118</v>
      </c>
      <c r="E133" s="249" t="s">
        <v>1</v>
      </c>
      <c r="F133" s="358">
        <v>14</v>
      </c>
      <c r="G133" s="178"/>
      <c r="H133" s="359">
        <v>14</v>
      </c>
      <c r="I133" s="178"/>
      <c r="J133" s="178"/>
      <c r="K133" s="178"/>
      <c r="L133" s="126"/>
      <c r="M133" s="131"/>
      <c r="N133" s="132"/>
      <c r="O133" s="132"/>
      <c r="P133" s="132"/>
      <c r="Q133" s="132"/>
      <c r="R133" s="132"/>
      <c r="S133" s="132"/>
      <c r="T133" s="133"/>
      <c r="AT133" s="128" t="s">
        <v>118</v>
      </c>
      <c r="AU133" s="128" t="s">
        <v>69</v>
      </c>
      <c r="AV133" s="11" t="s">
        <v>69</v>
      </c>
      <c r="AW133" s="11" t="s">
        <v>24</v>
      </c>
      <c r="AX133" s="11" t="s">
        <v>67</v>
      </c>
      <c r="AY133" s="128" t="s">
        <v>110</v>
      </c>
    </row>
    <row r="134" spans="2:65" s="10" customFormat="1" ht="16.5" customHeight="1" x14ac:dyDescent="0.25">
      <c r="B134" s="103"/>
      <c r="C134" s="177"/>
      <c r="D134" s="225" t="s">
        <v>60</v>
      </c>
      <c r="E134" s="226" t="s">
        <v>688</v>
      </c>
      <c r="F134" s="226" t="s">
        <v>689</v>
      </c>
      <c r="G134" s="177"/>
      <c r="H134" s="177"/>
      <c r="I134" s="177"/>
      <c r="J134" s="256">
        <f>SUM(J135:J138)</f>
        <v>0</v>
      </c>
      <c r="K134" s="177"/>
      <c r="L134" s="103"/>
      <c r="M134" s="107"/>
      <c r="N134" s="108"/>
      <c r="O134" s="108"/>
      <c r="P134" s="109">
        <f>SUM(P135:P140)</f>
        <v>6.6039999999999992</v>
      </c>
      <c r="Q134" s="108"/>
      <c r="R134" s="109">
        <f>SUM(R135:R140)</f>
        <v>5.8760000000000007E-2</v>
      </c>
      <c r="S134" s="108"/>
      <c r="T134" s="110">
        <f>SUM(T135:T140)</f>
        <v>1.6119999999999999E-2</v>
      </c>
      <c r="AR134" s="104" t="s">
        <v>69</v>
      </c>
      <c r="AT134" s="111" t="s">
        <v>60</v>
      </c>
      <c r="AU134" s="111" t="s">
        <v>67</v>
      </c>
      <c r="AY134" s="104" t="s">
        <v>110</v>
      </c>
      <c r="BK134" s="112">
        <f>SUM(BK135:BK140)</f>
        <v>0</v>
      </c>
    </row>
    <row r="135" spans="2:65" s="197" customFormat="1" ht="16.5" customHeight="1" x14ac:dyDescent="0.2">
      <c r="B135" s="115"/>
      <c r="C135" s="181">
        <v>33</v>
      </c>
      <c r="D135" s="181" t="s">
        <v>112</v>
      </c>
      <c r="E135" s="182" t="s">
        <v>690</v>
      </c>
      <c r="F135" s="180" t="s">
        <v>691</v>
      </c>
      <c r="G135" s="183" t="s">
        <v>115</v>
      </c>
      <c r="H135" s="215">
        <f>14+38</f>
        <v>52</v>
      </c>
      <c r="I135" s="179"/>
      <c r="J135" s="179">
        <f>ROUND(I135*H135,2)</f>
        <v>0</v>
      </c>
      <c r="K135" s="180" t="s">
        <v>607</v>
      </c>
      <c r="L135" s="24"/>
      <c r="M135" s="195" t="s">
        <v>1</v>
      </c>
      <c r="N135" s="122" t="s">
        <v>32</v>
      </c>
      <c r="O135" s="123">
        <v>7.3999999999999996E-2</v>
      </c>
      <c r="P135" s="123">
        <f>O135*H135</f>
        <v>3.8479999999999999</v>
      </c>
      <c r="Q135" s="123">
        <v>1E-3</v>
      </c>
      <c r="R135" s="123">
        <f>Q135*H135</f>
        <v>5.2000000000000005E-2</v>
      </c>
      <c r="S135" s="123">
        <v>3.1E-4</v>
      </c>
      <c r="T135" s="124">
        <f>S135*H135</f>
        <v>1.6119999999999999E-2</v>
      </c>
      <c r="AR135" s="199" t="s">
        <v>199</v>
      </c>
      <c r="AT135" s="199" t="s">
        <v>112</v>
      </c>
      <c r="AU135" s="199" t="s">
        <v>69</v>
      </c>
      <c r="AY135" s="199" t="s">
        <v>110</v>
      </c>
      <c r="BE135" s="125">
        <f>IF(N135="základní",J135,0)</f>
        <v>0</v>
      </c>
      <c r="BF135" s="125">
        <f>IF(N135="snížená",J135,0)</f>
        <v>0</v>
      </c>
      <c r="BG135" s="125">
        <f>IF(N135="zákl. přenesená",J135,0)</f>
        <v>0</v>
      </c>
      <c r="BH135" s="125">
        <f>IF(N135="sníž. přenesená",J135,0)</f>
        <v>0</v>
      </c>
      <c r="BI135" s="125">
        <f>IF(N135="nulová",J135,0)</f>
        <v>0</v>
      </c>
      <c r="BJ135" s="199" t="s">
        <v>67</v>
      </c>
      <c r="BK135" s="125">
        <f>ROUND(I135*H135,2)</f>
        <v>0</v>
      </c>
      <c r="BL135" s="199" t="s">
        <v>199</v>
      </c>
      <c r="BM135" s="199" t="s">
        <v>692</v>
      </c>
    </row>
    <row r="136" spans="2:65" s="197" customFormat="1" ht="16.5" customHeight="1" x14ac:dyDescent="0.2">
      <c r="B136" s="24"/>
      <c r="C136" s="366"/>
      <c r="D136" s="248" t="s">
        <v>245</v>
      </c>
      <c r="E136" s="366"/>
      <c r="F136" s="360" t="s">
        <v>709</v>
      </c>
      <c r="G136" s="366"/>
      <c r="H136" s="366"/>
      <c r="I136" s="366"/>
      <c r="J136" s="366"/>
      <c r="K136" s="366"/>
      <c r="L136" s="24"/>
      <c r="M136" s="151"/>
      <c r="N136" s="46"/>
      <c r="O136" s="46"/>
      <c r="P136" s="46"/>
      <c r="Q136" s="46"/>
      <c r="R136" s="46"/>
      <c r="S136" s="46"/>
      <c r="T136" s="47"/>
      <c r="AT136" s="199" t="s">
        <v>245</v>
      </c>
      <c r="AU136" s="199" t="s">
        <v>69</v>
      </c>
    </row>
    <row r="137" spans="2:65" s="11" customFormat="1" ht="16.5" customHeight="1" x14ac:dyDescent="0.2">
      <c r="B137" s="126"/>
      <c r="C137" s="178"/>
      <c r="D137" s="248" t="s">
        <v>118</v>
      </c>
      <c r="E137" s="249" t="s">
        <v>1</v>
      </c>
      <c r="F137" s="358"/>
      <c r="G137" s="178"/>
      <c r="H137" s="359">
        <v>52</v>
      </c>
      <c r="I137" s="178"/>
      <c r="J137" s="178"/>
      <c r="K137" s="178"/>
      <c r="L137" s="126"/>
      <c r="M137" s="131"/>
      <c r="N137" s="132"/>
      <c r="O137" s="132"/>
      <c r="P137" s="132"/>
      <c r="Q137" s="132"/>
      <c r="R137" s="132"/>
      <c r="S137" s="132"/>
      <c r="T137" s="133"/>
      <c r="AT137" s="128" t="s">
        <v>118</v>
      </c>
      <c r="AU137" s="128" t="s">
        <v>69</v>
      </c>
      <c r="AV137" s="11" t="s">
        <v>69</v>
      </c>
      <c r="AW137" s="11" t="s">
        <v>24</v>
      </c>
      <c r="AX137" s="11" t="s">
        <v>67</v>
      </c>
      <c r="AY137" s="128" t="s">
        <v>110</v>
      </c>
    </row>
    <row r="138" spans="2:65" s="197" customFormat="1" ht="45" customHeight="1" x14ac:dyDescent="0.2">
      <c r="B138" s="115"/>
      <c r="C138" s="181">
        <v>34</v>
      </c>
      <c r="D138" s="181" t="s">
        <v>112</v>
      </c>
      <c r="E138" s="182" t="s">
        <v>694</v>
      </c>
      <c r="F138" s="180" t="s">
        <v>695</v>
      </c>
      <c r="G138" s="183" t="s">
        <v>115</v>
      </c>
      <c r="H138" s="215">
        <v>52</v>
      </c>
      <c r="I138" s="179"/>
      <c r="J138" s="179">
        <f>ROUND(I138*H138,2)</f>
        <v>0</v>
      </c>
      <c r="K138" s="180" t="s">
        <v>607</v>
      </c>
      <c r="L138" s="24"/>
      <c r="M138" s="195" t="s">
        <v>1</v>
      </c>
      <c r="N138" s="122" t="s">
        <v>32</v>
      </c>
      <c r="O138" s="123">
        <v>5.2999999999999999E-2</v>
      </c>
      <c r="P138" s="123">
        <f>O138*H138</f>
        <v>2.7559999999999998</v>
      </c>
      <c r="Q138" s="123">
        <v>1.2999999999999999E-4</v>
      </c>
      <c r="R138" s="123">
        <f>Q138*H138</f>
        <v>6.7599999999999995E-3</v>
      </c>
      <c r="S138" s="123">
        <v>0</v>
      </c>
      <c r="T138" s="124">
        <f>S138*H138</f>
        <v>0</v>
      </c>
      <c r="AR138" s="199" t="s">
        <v>199</v>
      </c>
      <c r="AT138" s="199" t="s">
        <v>112</v>
      </c>
      <c r="AU138" s="199" t="s">
        <v>69</v>
      </c>
      <c r="AY138" s="199" t="s">
        <v>110</v>
      </c>
      <c r="BE138" s="125">
        <f>IF(N138="základní",J138,0)</f>
        <v>0</v>
      </c>
      <c r="BF138" s="125">
        <f>IF(N138="snížená",J138,0)</f>
        <v>0</v>
      </c>
      <c r="BG138" s="125">
        <f>IF(N138="zákl. přenesená",J138,0)</f>
        <v>0</v>
      </c>
      <c r="BH138" s="125">
        <f>IF(N138="sníž. přenesená",J138,0)</f>
        <v>0</v>
      </c>
      <c r="BI138" s="125">
        <f>IF(N138="nulová",J138,0)</f>
        <v>0</v>
      </c>
      <c r="BJ138" s="199" t="s">
        <v>67</v>
      </c>
      <c r="BK138" s="125">
        <f>ROUND(I138*H138,2)</f>
        <v>0</v>
      </c>
      <c r="BL138" s="199" t="s">
        <v>199</v>
      </c>
      <c r="BM138" s="199" t="s">
        <v>696</v>
      </c>
    </row>
    <row r="139" spans="2:65" s="197" customFormat="1" ht="16.5" customHeight="1" x14ac:dyDescent="0.2">
      <c r="B139" s="24"/>
      <c r="C139" s="247"/>
      <c r="D139" s="248" t="s">
        <v>245</v>
      </c>
      <c r="E139" s="247"/>
      <c r="F139" s="150" t="s">
        <v>709</v>
      </c>
      <c r="J139" s="246"/>
      <c r="L139" s="24"/>
      <c r="M139" s="151"/>
      <c r="N139" s="46"/>
      <c r="O139" s="46"/>
      <c r="P139" s="46"/>
      <c r="Q139" s="46"/>
      <c r="R139" s="46"/>
      <c r="S139" s="46"/>
      <c r="T139" s="47"/>
      <c r="AT139" s="199" t="s">
        <v>245</v>
      </c>
      <c r="AU139" s="199" t="s">
        <v>69</v>
      </c>
    </row>
    <row r="140" spans="2:65" s="11" customFormat="1" ht="26.1" customHeight="1" x14ac:dyDescent="0.2">
      <c r="B140" s="126"/>
      <c r="C140" s="178"/>
      <c r="D140" s="248" t="s">
        <v>118</v>
      </c>
      <c r="E140" s="249" t="s">
        <v>1</v>
      </c>
      <c r="F140" s="129"/>
      <c r="H140" s="130">
        <v>52</v>
      </c>
      <c r="L140" s="126"/>
      <c r="M140" s="131"/>
      <c r="N140" s="132"/>
      <c r="O140" s="132"/>
      <c r="P140" s="132"/>
      <c r="Q140" s="132"/>
      <c r="R140" s="132"/>
      <c r="S140" s="132"/>
      <c r="T140" s="133"/>
      <c r="AT140" s="128" t="s">
        <v>118</v>
      </c>
      <c r="AU140" s="128" t="s">
        <v>69</v>
      </c>
      <c r="AV140" s="11" t="s">
        <v>69</v>
      </c>
      <c r="AW140" s="11" t="s">
        <v>24</v>
      </c>
      <c r="AX140" s="11" t="s">
        <v>67</v>
      </c>
      <c r="AY140" s="128" t="s">
        <v>110</v>
      </c>
    </row>
    <row r="141" spans="2:65" s="10" customFormat="1" ht="26.1" customHeight="1" x14ac:dyDescent="0.25">
      <c r="B141" s="103"/>
      <c r="C141" s="177"/>
      <c r="D141" s="225" t="s">
        <v>60</v>
      </c>
      <c r="E141" s="227" t="s">
        <v>184</v>
      </c>
      <c r="F141" s="105" t="s">
        <v>697</v>
      </c>
      <c r="J141" s="106">
        <f>SUM(J142,J145)</f>
        <v>0</v>
      </c>
      <c r="L141" s="103"/>
      <c r="M141" s="107"/>
      <c r="N141" s="108"/>
      <c r="O141" s="108"/>
      <c r="P141" s="109">
        <f>P142</f>
        <v>0.91999999999999993</v>
      </c>
      <c r="Q141" s="108"/>
      <c r="R141" s="109">
        <f>R142</f>
        <v>2.4000000000000002E-3</v>
      </c>
      <c r="S141" s="108"/>
      <c r="T141" s="110">
        <f>T142</f>
        <v>0</v>
      </c>
      <c r="AR141" s="104" t="s">
        <v>128</v>
      </c>
      <c r="AT141" s="111" t="s">
        <v>60</v>
      </c>
      <c r="AU141" s="111" t="s">
        <v>61</v>
      </c>
      <c r="AY141" s="104" t="s">
        <v>110</v>
      </c>
      <c r="BK141" s="112">
        <f>BK142</f>
        <v>0</v>
      </c>
    </row>
    <row r="142" spans="2:65" s="10" customFormat="1" ht="26.1" customHeight="1" x14ac:dyDescent="0.25">
      <c r="B142" s="103"/>
      <c r="C142" s="177"/>
      <c r="D142" s="225" t="s">
        <v>60</v>
      </c>
      <c r="E142" s="226" t="s">
        <v>698</v>
      </c>
      <c r="F142" s="113" t="s">
        <v>699</v>
      </c>
      <c r="J142" s="114">
        <f>SUM(J143:J144)</f>
        <v>0</v>
      </c>
      <c r="L142" s="103"/>
      <c r="M142" s="107"/>
      <c r="N142" s="108"/>
      <c r="O142" s="108"/>
      <c r="P142" s="109">
        <f>SUM(P143:P144)</f>
        <v>0.91999999999999993</v>
      </c>
      <c r="Q142" s="108"/>
      <c r="R142" s="109">
        <f>SUM(R143:R144)</f>
        <v>2.4000000000000002E-3</v>
      </c>
      <c r="S142" s="108"/>
      <c r="T142" s="110">
        <f>SUM(T143:T144)</f>
        <v>0</v>
      </c>
      <c r="AR142" s="104" t="s">
        <v>128</v>
      </c>
      <c r="AT142" s="111" t="s">
        <v>60</v>
      </c>
      <c r="AU142" s="111" t="s">
        <v>67</v>
      </c>
      <c r="AY142" s="104" t="s">
        <v>110</v>
      </c>
      <c r="BK142" s="112">
        <f>SUM(BK143:BK144)</f>
        <v>0</v>
      </c>
    </row>
    <row r="143" spans="2:65" s="197" customFormat="1" ht="38.25" customHeight="1" x14ac:dyDescent="0.2">
      <c r="B143" s="115"/>
      <c r="C143" s="181">
        <v>35</v>
      </c>
      <c r="D143" s="181" t="s">
        <v>112</v>
      </c>
      <c r="E143" s="182" t="s">
        <v>700</v>
      </c>
      <c r="F143" s="118" t="s">
        <v>701</v>
      </c>
      <c r="G143" s="119" t="s">
        <v>243</v>
      </c>
      <c r="H143" s="120">
        <v>20</v>
      </c>
      <c r="I143" s="121"/>
      <c r="J143" s="121">
        <f>ROUND(I143*H143,2)</f>
        <v>0</v>
      </c>
      <c r="K143" s="118" t="s">
        <v>607</v>
      </c>
      <c r="L143" s="24"/>
      <c r="M143" s="195" t="s">
        <v>1</v>
      </c>
      <c r="N143" s="122" t="s">
        <v>32</v>
      </c>
      <c r="O143" s="123">
        <v>4.5999999999999999E-2</v>
      </c>
      <c r="P143" s="123">
        <f>O143*H143</f>
        <v>0.91999999999999993</v>
      </c>
      <c r="Q143" s="123">
        <v>0</v>
      </c>
      <c r="R143" s="123">
        <f>Q143*H143</f>
        <v>0</v>
      </c>
      <c r="S143" s="123">
        <v>0</v>
      </c>
      <c r="T143" s="124">
        <f>S143*H143</f>
        <v>0</v>
      </c>
      <c r="AR143" s="199" t="s">
        <v>425</v>
      </c>
      <c r="AT143" s="199" t="s">
        <v>112</v>
      </c>
      <c r="AU143" s="199" t="s">
        <v>69</v>
      </c>
      <c r="AY143" s="199" t="s">
        <v>110</v>
      </c>
      <c r="BE143" s="125">
        <f>IF(N143="základní",J143,0)</f>
        <v>0</v>
      </c>
      <c r="BF143" s="125">
        <f>IF(N143="snížená",J143,0)</f>
        <v>0</v>
      </c>
      <c r="BG143" s="125">
        <f>IF(N143="zákl. přenesená",J143,0)</f>
        <v>0</v>
      </c>
      <c r="BH143" s="125">
        <f>IF(N143="sníž. přenesená",J143,0)</f>
        <v>0</v>
      </c>
      <c r="BI143" s="125">
        <f>IF(N143="nulová",J143,0)</f>
        <v>0</v>
      </c>
      <c r="BJ143" s="199" t="s">
        <v>67</v>
      </c>
      <c r="BK143" s="125">
        <f>ROUND(I143*H143,2)</f>
        <v>0</v>
      </c>
      <c r="BL143" s="199" t="s">
        <v>425</v>
      </c>
      <c r="BM143" s="199" t="s">
        <v>702</v>
      </c>
    </row>
    <row r="144" spans="2:65" s="197" customFormat="1" ht="16.5" customHeight="1" x14ac:dyDescent="0.2">
      <c r="B144" s="115"/>
      <c r="C144" s="141">
        <v>36</v>
      </c>
      <c r="D144" s="219" t="s">
        <v>184</v>
      </c>
      <c r="E144" s="220" t="s">
        <v>703</v>
      </c>
      <c r="F144" s="143" t="s">
        <v>704</v>
      </c>
      <c r="G144" s="144" t="s">
        <v>243</v>
      </c>
      <c r="H144" s="145">
        <v>20</v>
      </c>
      <c r="I144" s="146"/>
      <c r="J144" s="146">
        <f>ROUND(I144*H144,2)</f>
        <v>0</v>
      </c>
      <c r="K144" s="143" t="s">
        <v>607</v>
      </c>
      <c r="L144" s="147"/>
      <c r="M144" s="206" t="s">
        <v>1</v>
      </c>
      <c r="N144" s="207" t="s">
        <v>32</v>
      </c>
      <c r="O144" s="154">
        <v>0</v>
      </c>
      <c r="P144" s="154">
        <f>O144*H144</f>
        <v>0</v>
      </c>
      <c r="Q144" s="154">
        <v>1.2E-4</v>
      </c>
      <c r="R144" s="154">
        <f>Q144*H144</f>
        <v>2.4000000000000002E-3</v>
      </c>
      <c r="S144" s="154">
        <v>0</v>
      </c>
      <c r="T144" s="155">
        <f>S144*H144</f>
        <v>0</v>
      </c>
      <c r="AR144" s="199" t="s">
        <v>705</v>
      </c>
      <c r="AT144" s="199" t="s">
        <v>184</v>
      </c>
      <c r="AU144" s="199" t="s">
        <v>69</v>
      </c>
      <c r="AY144" s="199" t="s">
        <v>110</v>
      </c>
      <c r="BE144" s="125">
        <f>IF(N144="základní",J144,0)</f>
        <v>0</v>
      </c>
      <c r="BF144" s="125">
        <f>IF(N144="snížená",J144,0)</f>
        <v>0</v>
      </c>
      <c r="BG144" s="125">
        <f>IF(N144="zákl. přenesená",J144,0)</f>
        <v>0</v>
      </c>
      <c r="BH144" s="125">
        <f>IF(N144="sníž. přenesená",J144,0)</f>
        <v>0</v>
      </c>
      <c r="BI144" s="125">
        <f>IF(N144="nulová",J144,0)</f>
        <v>0</v>
      </c>
      <c r="BJ144" s="199" t="s">
        <v>67</v>
      </c>
      <c r="BK144" s="125">
        <f>ROUND(I144*H144,2)</f>
        <v>0</v>
      </c>
      <c r="BL144" s="199" t="s">
        <v>705</v>
      </c>
      <c r="BM144" s="199" t="s">
        <v>706</v>
      </c>
    </row>
    <row r="145" spans="1:12" s="197" customFormat="1" ht="16.5" customHeight="1" x14ac:dyDescent="0.25">
      <c r="A145" s="10"/>
      <c r="B145" s="389"/>
      <c r="C145" s="307"/>
      <c r="D145" s="308" t="s">
        <v>60</v>
      </c>
      <c r="E145" s="327" t="s">
        <v>421</v>
      </c>
      <c r="F145" s="327" t="s">
        <v>557</v>
      </c>
      <c r="G145" s="329"/>
      <c r="H145" s="329"/>
      <c r="I145" s="329"/>
      <c r="J145" s="328">
        <f>SUM(J146)</f>
        <v>0</v>
      </c>
      <c r="K145" s="307"/>
      <c r="L145" s="103"/>
    </row>
    <row r="146" spans="1:12" ht="16.5" customHeight="1" x14ac:dyDescent="0.2">
      <c r="A146" s="267"/>
      <c r="B146" s="390"/>
      <c r="C146" s="281">
        <v>37</v>
      </c>
      <c r="D146" s="281" t="s">
        <v>112</v>
      </c>
      <c r="E146" s="282" t="s">
        <v>558</v>
      </c>
      <c r="F146" s="283" t="s">
        <v>559</v>
      </c>
      <c r="G146" s="284" t="s">
        <v>560</v>
      </c>
      <c r="H146" s="285">
        <v>200</v>
      </c>
      <c r="I146" s="286"/>
      <c r="J146" s="286">
        <f>ROUND(I146*H146,2)</f>
        <v>0</v>
      </c>
      <c r="K146" s="283" t="s">
        <v>1</v>
      </c>
      <c r="L146" s="24"/>
    </row>
    <row r="147" spans="1:12" ht="16.5" customHeight="1" x14ac:dyDescent="0.25">
      <c r="A147" s="10"/>
      <c r="B147" s="389"/>
      <c r="C147" s="307"/>
      <c r="D147" s="308" t="s">
        <v>60</v>
      </c>
      <c r="E147" s="309" t="s">
        <v>562</v>
      </c>
      <c r="F147" s="309" t="s">
        <v>563</v>
      </c>
      <c r="G147" s="307"/>
      <c r="H147" s="307"/>
      <c r="I147" s="307"/>
      <c r="J147" s="310">
        <f>SUM(J148:J154)</f>
        <v>0</v>
      </c>
      <c r="K147" s="307"/>
      <c r="L147" s="103"/>
    </row>
    <row r="148" spans="1:12" ht="16.5" customHeight="1" x14ac:dyDescent="0.2">
      <c r="A148" s="267"/>
      <c r="B148" s="390"/>
      <c r="C148" s="281">
        <v>38</v>
      </c>
      <c r="D148" s="281" t="s">
        <v>112</v>
      </c>
      <c r="E148" s="282" t="s">
        <v>819</v>
      </c>
      <c r="F148" s="283" t="s">
        <v>565</v>
      </c>
      <c r="G148" s="284" t="s">
        <v>566</v>
      </c>
      <c r="H148" s="285">
        <v>20</v>
      </c>
      <c r="I148" s="286"/>
      <c r="J148" s="286">
        <f>ROUND(I148*H148,2)</f>
        <v>0</v>
      </c>
      <c r="K148" s="283" t="s">
        <v>1</v>
      </c>
      <c r="L148" s="24"/>
    </row>
    <row r="149" spans="1:12" ht="67.2" x14ac:dyDescent="0.2">
      <c r="A149" s="267"/>
      <c r="B149" s="390"/>
      <c r="C149" s="298"/>
      <c r="D149" s="311" t="s">
        <v>245</v>
      </c>
      <c r="E149" s="298"/>
      <c r="F149" s="326" t="s">
        <v>850</v>
      </c>
      <c r="G149" s="298"/>
      <c r="H149" s="298"/>
      <c r="I149" s="298"/>
      <c r="J149" s="298"/>
      <c r="K149" s="298"/>
      <c r="L149" s="24"/>
    </row>
    <row r="150" spans="1:12" ht="16.5" customHeight="1" x14ac:dyDescent="0.2">
      <c r="A150" s="267"/>
      <c r="B150" s="390"/>
      <c r="C150" s="281">
        <v>39</v>
      </c>
      <c r="D150" s="281" t="s">
        <v>112</v>
      </c>
      <c r="E150" s="282" t="s">
        <v>570</v>
      </c>
      <c r="F150" s="283" t="s">
        <v>571</v>
      </c>
      <c r="G150" s="284" t="s">
        <v>566</v>
      </c>
      <c r="H150" s="285">
        <v>30</v>
      </c>
      <c r="I150" s="286"/>
      <c r="J150" s="286">
        <f>ROUND(I150*H150,2)</f>
        <v>0</v>
      </c>
      <c r="K150" s="283" t="s">
        <v>1</v>
      </c>
      <c r="L150" s="24"/>
    </row>
    <row r="151" spans="1:12" ht="36" customHeight="1" x14ac:dyDescent="0.2">
      <c r="A151" s="267"/>
      <c r="B151" s="390"/>
      <c r="C151" s="298"/>
      <c r="D151" s="311" t="s">
        <v>245</v>
      </c>
      <c r="E151" s="298"/>
      <c r="F151" s="326" t="s">
        <v>851</v>
      </c>
      <c r="G151" s="298"/>
      <c r="H151" s="298"/>
      <c r="I151" s="298"/>
      <c r="J151" s="298"/>
      <c r="K151" s="298"/>
      <c r="L151" s="24"/>
    </row>
    <row r="152" spans="1:12" s="468" customFormat="1" ht="36" customHeight="1" x14ac:dyDescent="0.2">
      <c r="A152" s="467"/>
      <c r="B152" s="390"/>
      <c r="C152" s="493"/>
      <c r="D152" s="311"/>
      <c r="E152" s="493"/>
      <c r="F152" s="326" t="s">
        <v>972</v>
      </c>
      <c r="G152" s="493"/>
      <c r="H152" s="493"/>
      <c r="I152" s="493"/>
      <c r="J152" s="493"/>
      <c r="K152" s="493"/>
      <c r="L152" s="24"/>
    </row>
    <row r="153" spans="1:12" s="522" customFormat="1" ht="36" customHeight="1" x14ac:dyDescent="0.2">
      <c r="A153" s="523"/>
      <c r="B153" s="390"/>
      <c r="C153" s="301" t="s">
        <v>990</v>
      </c>
      <c r="D153" s="301" t="s">
        <v>112</v>
      </c>
      <c r="E153" s="337" t="s">
        <v>570</v>
      </c>
      <c r="F153" s="338" t="s">
        <v>987</v>
      </c>
      <c r="G153" s="339" t="s">
        <v>475</v>
      </c>
      <c r="H153" s="340">
        <v>1</v>
      </c>
      <c r="I153" s="341"/>
      <c r="J153" s="341">
        <v>0</v>
      </c>
      <c r="K153" s="283" t="s">
        <v>1</v>
      </c>
      <c r="L153" s="24"/>
    </row>
    <row r="154" spans="1:12" ht="16.5" customHeight="1" x14ac:dyDescent="0.2">
      <c r="A154" s="267"/>
      <c r="B154" s="390"/>
      <c r="C154" s="320">
        <v>40</v>
      </c>
      <c r="D154" s="320" t="s">
        <v>184</v>
      </c>
      <c r="E154" s="321" t="s">
        <v>822</v>
      </c>
      <c r="F154" s="322" t="s">
        <v>575</v>
      </c>
      <c r="G154" s="323" t="s">
        <v>475</v>
      </c>
      <c r="H154" s="324">
        <v>1</v>
      </c>
      <c r="I154" s="325"/>
      <c r="J154" s="325">
        <f>ROUND(I154*H154,2)</f>
        <v>0</v>
      </c>
      <c r="K154" s="322" t="s">
        <v>1</v>
      </c>
      <c r="L154" s="147"/>
    </row>
    <row r="155" spans="1:12" ht="26.1" customHeight="1" x14ac:dyDescent="0.25">
      <c r="A155" s="10"/>
      <c r="B155" s="389"/>
      <c r="C155" s="307"/>
      <c r="D155" s="308" t="s">
        <v>60</v>
      </c>
      <c r="E155" s="309" t="s">
        <v>455</v>
      </c>
      <c r="F155" s="309" t="s">
        <v>577</v>
      </c>
      <c r="G155" s="307"/>
      <c r="H155" s="307"/>
      <c r="I155" s="307"/>
      <c r="J155" s="310">
        <f>$J$157</f>
        <v>0</v>
      </c>
      <c r="K155" s="307"/>
      <c r="L155" s="103"/>
    </row>
    <row r="156" spans="1:12" ht="26.1" customHeight="1" x14ac:dyDescent="0.25">
      <c r="A156" s="10"/>
      <c r="B156" s="389"/>
      <c r="C156" s="307"/>
      <c r="D156" s="308" t="s">
        <v>60</v>
      </c>
      <c r="E156" s="327" t="s">
        <v>471</v>
      </c>
      <c r="F156" s="327" t="s">
        <v>474</v>
      </c>
      <c r="G156" s="307"/>
      <c r="H156" s="307"/>
      <c r="I156" s="307"/>
      <c r="J156" s="328">
        <f>$J$157</f>
        <v>0</v>
      </c>
      <c r="K156" s="307"/>
      <c r="L156" s="103"/>
    </row>
    <row r="157" spans="1:12" ht="16.5" customHeight="1" x14ac:dyDescent="0.2">
      <c r="A157" s="267"/>
      <c r="B157" s="390"/>
      <c r="C157" s="281">
        <v>41</v>
      </c>
      <c r="D157" s="281" t="s">
        <v>112</v>
      </c>
      <c r="E157" s="282" t="s">
        <v>578</v>
      </c>
      <c r="F157" s="283" t="s">
        <v>579</v>
      </c>
      <c r="G157" s="284" t="s">
        <v>566</v>
      </c>
      <c r="H157" s="285">
        <v>72</v>
      </c>
      <c r="I157" s="286"/>
      <c r="J157" s="286">
        <f>ROUND(I157*H157,2)</f>
        <v>0</v>
      </c>
      <c r="K157" s="283" t="s">
        <v>1</v>
      </c>
      <c r="L157" s="24"/>
    </row>
    <row r="158" spans="1:12" ht="30.75" customHeight="1" x14ac:dyDescent="0.2">
      <c r="A158" s="267"/>
      <c r="B158" s="390"/>
      <c r="C158" s="298"/>
      <c r="D158" s="311" t="s">
        <v>245</v>
      </c>
      <c r="E158" s="298"/>
      <c r="F158" s="326" t="s">
        <v>823</v>
      </c>
      <c r="G158" s="298"/>
      <c r="H158" s="298"/>
      <c r="I158" s="298"/>
      <c r="J158" s="298"/>
      <c r="K158" s="298"/>
      <c r="L158" s="24"/>
    </row>
    <row r="159" spans="1:12" s="468" customFormat="1" ht="30.75" customHeight="1" x14ac:dyDescent="0.2">
      <c r="A159" s="467"/>
      <c r="B159" s="390"/>
      <c r="C159" s="305"/>
      <c r="D159" s="343"/>
      <c r="E159" s="305"/>
      <c r="F159" s="361"/>
      <c r="G159" s="305"/>
      <c r="H159" s="305"/>
      <c r="I159" s="305"/>
      <c r="J159" s="528">
        <f>J160</f>
        <v>0</v>
      </c>
      <c r="K159" s="493"/>
      <c r="L159" s="24"/>
    </row>
    <row r="160" spans="1:12" s="468" customFormat="1" ht="30.75" customHeight="1" x14ac:dyDescent="0.2">
      <c r="A160" s="467"/>
      <c r="B160" s="390"/>
      <c r="C160" s="301">
        <v>50</v>
      </c>
      <c r="D160" s="301" t="s">
        <v>112</v>
      </c>
      <c r="E160" s="526">
        <v>310231001</v>
      </c>
      <c r="F160" s="527" t="s">
        <v>971</v>
      </c>
      <c r="G160" s="339" t="s">
        <v>115</v>
      </c>
      <c r="H160" s="340">
        <v>3</v>
      </c>
      <c r="I160" s="341"/>
      <c r="J160" s="341">
        <f>ROUND(I160*H160,2)</f>
        <v>0</v>
      </c>
      <c r="K160" s="493"/>
      <c r="L160" s="24"/>
    </row>
    <row r="161" spans="1:12" x14ac:dyDescent="0.2">
      <c r="A161" s="267"/>
      <c r="B161" s="391"/>
      <c r="C161" s="406"/>
      <c r="D161" s="406"/>
      <c r="E161" s="406"/>
      <c r="F161" s="406"/>
      <c r="G161" s="406"/>
      <c r="H161" s="406"/>
      <c r="I161" s="406"/>
      <c r="J161" s="406"/>
      <c r="K161" s="388"/>
      <c r="L161" s="24"/>
    </row>
    <row r="162" spans="1:12" x14ac:dyDescent="0.2">
      <c r="A162" s="264"/>
      <c r="B162" s="264"/>
      <c r="C162" s="264"/>
      <c r="D162" s="264"/>
      <c r="E162" s="264"/>
      <c r="F162" s="264"/>
      <c r="G162" s="264"/>
      <c r="H162" s="264"/>
      <c r="I162" s="264"/>
      <c r="J162" s="264"/>
      <c r="K162" s="264"/>
      <c r="L162" s="264"/>
    </row>
  </sheetData>
  <autoFilter ref="C82:K144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5"/>
  <sheetViews>
    <sheetView showGridLines="0" topLeftCell="A149" zoomScaleNormal="100" zoomScaleSheetLayoutView="40" workbookViewId="0">
      <selection activeCell="C154" sqref="C154:K154"/>
    </sheetView>
  </sheetViews>
  <sheetFormatPr defaultColWidth="9.28515625" defaultRowHeight="10.199999999999999" x14ac:dyDescent="0.2"/>
  <cols>
    <col min="1" max="1" width="8.28515625" style="200" customWidth="1"/>
    <col min="2" max="2" width="1.7109375" style="200" customWidth="1"/>
    <col min="3" max="3" width="4.140625" style="200" customWidth="1"/>
    <col min="4" max="4" width="4.28515625" style="200" customWidth="1"/>
    <col min="5" max="5" width="17.140625" style="200" customWidth="1"/>
    <col min="6" max="6" width="100.85546875" style="200" customWidth="1"/>
    <col min="7" max="7" width="8.7109375" style="200" customWidth="1"/>
    <col min="8" max="8" width="11.140625" style="200" customWidth="1"/>
    <col min="9" max="9" width="14.140625" style="200" customWidth="1"/>
    <col min="10" max="10" width="23.42578125" style="200" customWidth="1"/>
    <col min="11" max="11" width="15.42578125" style="200" customWidth="1"/>
    <col min="12" max="12" width="9.28515625" style="200" customWidth="1"/>
    <col min="13" max="13" width="10.85546875" style="200" hidden="1" customWidth="1"/>
    <col min="14" max="14" width="0" style="200" hidden="1" customWidth="1"/>
    <col min="15" max="20" width="14.140625" style="200" hidden="1" customWidth="1"/>
    <col min="21" max="21" width="16.28515625" style="200" hidden="1" customWidth="1"/>
    <col min="22" max="22" width="12.28515625" style="200" customWidth="1"/>
    <col min="23" max="23" width="16.28515625" style="200" customWidth="1"/>
    <col min="24" max="24" width="12.28515625" style="200" customWidth="1"/>
    <col min="25" max="25" width="15" style="200" customWidth="1"/>
    <col min="26" max="26" width="11" style="200" customWidth="1"/>
    <col min="27" max="27" width="15" style="200" customWidth="1"/>
    <col min="28" max="28" width="16.28515625" style="200" customWidth="1"/>
    <col min="29" max="29" width="11" style="200" customWidth="1"/>
    <col min="30" max="30" width="15" style="200" customWidth="1"/>
    <col min="31" max="31" width="16.28515625" style="200" customWidth="1"/>
    <col min="32" max="41" width="9.28515625" style="200"/>
    <col min="42" max="74" width="0" style="200" hidden="1" customWidth="1"/>
    <col min="75" max="16384" width="9.28515625" style="200"/>
  </cols>
  <sheetData>
    <row r="1" spans="1:46" x14ac:dyDescent="0.2">
      <c r="A1" s="74"/>
    </row>
    <row r="2" spans="1:46" ht="36.9" customHeight="1" x14ac:dyDescent="0.2">
      <c r="L2" s="588" t="s">
        <v>5</v>
      </c>
      <c r="M2" s="586"/>
      <c r="N2" s="586"/>
      <c r="O2" s="586"/>
      <c r="P2" s="586"/>
      <c r="Q2" s="586"/>
      <c r="R2" s="586"/>
      <c r="S2" s="586"/>
      <c r="T2" s="586"/>
      <c r="U2" s="586"/>
      <c r="V2" s="586"/>
      <c r="AT2" s="199" t="s">
        <v>622</v>
      </c>
    </row>
    <row r="3" spans="1:46" ht="6.9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99" t="s">
        <v>69</v>
      </c>
    </row>
    <row r="4" spans="1:46" ht="24.9" hidden="1" customHeight="1" x14ac:dyDescent="0.2">
      <c r="B4" s="17"/>
      <c r="D4" s="18" t="s">
        <v>73</v>
      </c>
      <c r="L4" s="17"/>
      <c r="M4" s="19" t="s">
        <v>10</v>
      </c>
      <c r="AT4" s="199" t="s">
        <v>3</v>
      </c>
    </row>
    <row r="5" spans="1:46" ht="6.9" hidden="1" customHeight="1" x14ac:dyDescent="0.2">
      <c r="B5" s="17"/>
      <c r="L5" s="17"/>
    </row>
    <row r="6" spans="1:46" ht="12" hidden="1" customHeight="1" x14ac:dyDescent="0.2">
      <c r="B6" s="17"/>
      <c r="D6" s="205" t="s">
        <v>13</v>
      </c>
      <c r="L6" s="17"/>
    </row>
    <row r="7" spans="1:46" ht="16.5" hidden="1" customHeight="1" x14ac:dyDescent="0.2">
      <c r="B7" s="17"/>
      <c r="E7" s="621" t="str">
        <f>'[2]Rekapitulace stavby'!K6</f>
        <v>Opravy vnitřního oplocení obj.č.047 a 068</v>
      </c>
      <c r="F7" s="622"/>
      <c r="G7" s="622"/>
      <c r="H7" s="622"/>
      <c r="L7" s="17"/>
    </row>
    <row r="8" spans="1:46" s="197" customFormat="1" ht="12" hidden="1" customHeight="1" x14ac:dyDescent="0.2">
      <c r="B8" s="24"/>
      <c r="D8" s="205" t="s">
        <v>74</v>
      </c>
      <c r="L8" s="24"/>
    </row>
    <row r="9" spans="1:46" s="197" customFormat="1" ht="36.9" hidden="1" customHeight="1" x14ac:dyDescent="0.2">
      <c r="B9" s="24"/>
      <c r="E9" s="603" t="s">
        <v>623</v>
      </c>
      <c r="F9" s="577"/>
      <c r="G9" s="577"/>
      <c r="H9" s="577"/>
      <c r="L9" s="24"/>
    </row>
    <row r="10" spans="1:46" s="197" customFormat="1" hidden="1" x14ac:dyDescent="0.2">
      <c r="B10" s="24"/>
      <c r="L10" s="24"/>
    </row>
    <row r="11" spans="1:46" s="197" customFormat="1" ht="12" hidden="1" customHeight="1" x14ac:dyDescent="0.2">
      <c r="B11" s="24"/>
      <c r="D11" s="205" t="s">
        <v>14</v>
      </c>
      <c r="F11" s="199" t="s">
        <v>1</v>
      </c>
      <c r="I11" s="205" t="s">
        <v>15</v>
      </c>
      <c r="J11" s="199" t="s">
        <v>1</v>
      </c>
      <c r="L11" s="24"/>
    </row>
    <row r="12" spans="1:46" s="197" customFormat="1" ht="12" hidden="1" customHeight="1" x14ac:dyDescent="0.2">
      <c r="B12" s="24"/>
      <c r="D12" s="205" t="s">
        <v>16</v>
      </c>
      <c r="F12" s="199" t="s">
        <v>17</v>
      </c>
      <c r="I12" s="205" t="s">
        <v>18</v>
      </c>
      <c r="J12" s="204" t="str">
        <f>'[2]Rekapitulace stavby'!AN8</f>
        <v>22.2.2019</v>
      </c>
      <c r="L12" s="24"/>
    </row>
    <row r="13" spans="1:46" s="197" customFormat="1" ht="10.95" hidden="1" customHeight="1" x14ac:dyDescent="0.2">
      <c r="B13" s="24"/>
      <c r="L13" s="24"/>
    </row>
    <row r="14" spans="1:46" s="197" customFormat="1" ht="12" hidden="1" customHeight="1" x14ac:dyDescent="0.2">
      <c r="B14" s="24"/>
      <c r="D14" s="205" t="s">
        <v>19</v>
      </c>
      <c r="I14" s="205" t="s">
        <v>20</v>
      </c>
      <c r="J14" s="199" t="str">
        <f>IF('[2]Rekapitulace stavby'!AN10="","",'[2]Rekapitulace stavby'!AN10)</f>
        <v/>
      </c>
      <c r="L14" s="24"/>
    </row>
    <row r="15" spans="1:46" s="197" customFormat="1" ht="18" hidden="1" customHeight="1" x14ac:dyDescent="0.2">
      <c r="B15" s="24"/>
      <c r="E15" s="199" t="str">
        <f>IF('[2]Rekapitulace stavby'!E11="","",'[2]Rekapitulace stavby'!E11)</f>
        <v xml:space="preserve"> </v>
      </c>
      <c r="I15" s="205" t="s">
        <v>21</v>
      </c>
      <c r="J15" s="199" t="str">
        <f>IF('[2]Rekapitulace stavby'!AN11="","",'[2]Rekapitulace stavby'!AN11)</f>
        <v/>
      </c>
      <c r="L15" s="24"/>
    </row>
    <row r="16" spans="1:46" s="197" customFormat="1" ht="6.9" hidden="1" customHeight="1" x14ac:dyDescent="0.2">
      <c r="B16" s="24"/>
      <c r="L16" s="24"/>
    </row>
    <row r="17" spans="2:12" s="197" customFormat="1" ht="12" hidden="1" customHeight="1" x14ac:dyDescent="0.2">
      <c r="B17" s="24"/>
      <c r="D17" s="205" t="s">
        <v>22</v>
      </c>
      <c r="I17" s="205" t="s">
        <v>20</v>
      </c>
      <c r="J17" s="199" t="str">
        <f>'[2]Rekapitulace stavby'!AN13</f>
        <v/>
      </c>
      <c r="L17" s="24"/>
    </row>
    <row r="18" spans="2:12" s="197" customFormat="1" ht="18" hidden="1" customHeight="1" x14ac:dyDescent="0.2">
      <c r="B18" s="24"/>
      <c r="E18" s="623" t="str">
        <f>'[2]Rekapitulace stavby'!E14</f>
        <v xml:space="preserve"> </v>
      </c>
      <c r="F18" s="623"/>
      <c r="G18" s="623"/>
      <c r="H18" s="623"/>
      <c r="I18" s="205" t="s">
        <v>21</v>
      </c>
      <c r="J18" s="199" t="str">
        <f>'[2]Rekapitulace stavby'!AN14</f>
        <v/>
      </c>
      <c r="L18" s="24"/>
    </row>
    <row r="19" spans="2:12" s="197" customFormat="1" ht="6.9" hidden="1" customHeight="1" x14ac:dyDescent="0.2">
      <c r="B19" s="24"/>
      <c r="L19" s="24"/>
    </row>
    <row r="20" spans="2:12" s="197" customFormat="1" ht="12" hidden="1" customHeight="1" x14ac:dyDescent="0.2">
      <c r="B20" s="24"/>
      <c r="D20" s="205" t="s">
        <v>23</v>
      </c>
      <c r="I20" s="205" t="s">
        <v>20</v>
      </c>
      <c r="J20" s="199" t="str">
        <f>IF('[2]Rekapitulace stavby'!AN16="","",'[2]Rekapitulace stavby'!AN16)</f>
        <v/>
      </c>
      <c r="L20" s="24"/>
    </row>
    <row r="21" spans="2:12" s="197" customFormat="1" ht="18" hidden="1" customHeight="1" x14ac:dyDescent="0.2">
      <c r="B21" s="24"/>
      <c r="E21" s="199" t="str">
        <f>IF('[2]Rekapitulace stavby'!E17="","",'[2]Rekapitulace stavby'!E17)</f>
        <v xml:space="preserve"> </v>
      </c>
      <c r="I21" s="205" t="s">
        <v>21</v>
      </c>
      <c r="J21" s="199" t="str">
        <f>IF('[2]Rekapitulace stavby'!AN17="","",'[2]Rekapitulace stavby'!AN17)</f>
        <v/>
      </c>
      <c r="L21" s="24"/>
    </row>
    <row r="22" spans="2:12" s="197" customFormat="1" ht="6.9" hidden="1" customHeight="1" x14ac:dyDescent="0.2">
      <c r="B22" s="24"/>
      <c r="L22" s="24"/>
    </row>
    <row r="23" spans="2:12" s="197" customFormat="1" ht="12" hidden="1" customHeight="1" x14ac:dyDescent="0.2">
      <c r="B23" s="24"/>
      <c r="D23" s="205" t="s">
        <v>25</v>
      </c>
      <c r="I23" s="205" t="s">
        <v>20</v>
      </c>
      <c r="J23" s="199" t="str">
        <f>IF('[2]Rekapitulace stavby'!AN19="","",'[2]Rekapitulace stavby'!AN19)</f>
        <v>60162694</v>
      </c>
      <c r="L23" s="24"/>
    </row>
    <row r="24" spans="2:12" s="197" customFormat="1" ht="18" hidden="1" customHeight="1" x14ac:dyDescent="0.2">
      <c r="B24" s="24"/>
      <c r="E24" s="199" t="str">
        <f>IF('[2]Rekapitulace stavby'!E20="","",'[2]Rekapitulace stavby'!E20)</f>
        <v>PS 0401 Liberec</v>
      </c>
      <c r="I24" s="205" t="s">
        <v>21</v>
      </c>
      <c r="J24" s="199" t="str">
        <f>IF('[2]Rekapitulace stavby'!AN20="","",'[2]Rekapitulace stavby'!AN20)</f>
        <v>CZ60162694</v>
      </c>
      <c r="L24" s="24"/>
    </row>
    <row r="25" spans="2:12" s="197" customFormat="1" ht="6.9" hidden="1" customHeight="1" x14ac:dyDescent="0.2">
      <c r="B25" s="24"/>
      <c r="L25" s="24"/>
    </row>
    <row r="26" spans="2:12" s="197" customFormat="1" ht="12" hidden="1" customHeight="1" x14ac:dyDescent="0.2">
      <c r="B26" s="24"/>
      <c r="D26" s="205" t="s">
        <v>26</v>
      </c>
      <c r="L26" s="24"/>
    </row>
    <row r="27" spans="2:12" s="196" customFormat="1" ht="16.5" hidden="1" customHeight="1" x14ac:dyDescent="0.2">
      <c r="B27" s="75"/>
      <c r="E27" s="589" t="s">
        <v>1</v>
      </c>
      <c r="F27" s="589"/>
      <c r="G27" s="589"/>
      <c r="H27" s="589"/>
      <c r="L27" s="75"/>
    </row>
    <row r="28" spans="2:12" s="197" customFormat="1" ht="6.9" hidden="1" customHeight="1" x14ac:dyDescent="0.2">
      <c r="B28" s="24"/>
      <c r="L28" s="24"/>
    </row>
    <row r="29" spans="2:12" s="197" customFormat="1" ht="6.9" hidden="1" customHeight="1" x14ac:dyDescent="0.2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97" customFormat="1" ht="25.35" hidden="1" customHeight="1" x14ac:dyDescent="0.2">
      <c r="B30" s="24"/>
      <c r="D30" s="76" t="s">
        <v>27</v>
      </c>
      <c r="J30" s="198">
        <f>ROUND(J85, 2)</f>
        <v>0</v>
      </c>
      <c r="L30" s="24"/>
    </row>
    <row r="31" spans="2:12" s="197" customFormat="1" ht="6.9" hidden="1" customHeight="1" x14ac:dyDescent="0.2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97" customFormat="1" ht="14.4" hidden="1" customHeight="1" x14ac:dyDescent="0.2">
      <c r="B32" s="24"/>
      <c r="F32" s="202" t="s">
        <v>29</v>
      </c>
      <c r="I32" s="202" t="s">
        <v>28</v>
      </c>
      <c r="J32" s="202" t="s">
        <v>30</v>
      </c>
      <c r="L32" s="24"/>
    </row>
    <row r="33" spans="2:12" s="197" customFormat="1" ht="14.4" hidden="1" customHeight="1" x14ac:dyDescent="0.2">
      <c r="B33" s="24"/>
      <c r="D33" s="205" t="s">
        <v>31</v>
      </c>
      <c r="E33" s="205" t="s">
        <v>32</v>
      </c>
      <c r="F33" s="77">
        <f>ROUND((SUM(BE85:BE145)),  2)</f>
        <v>0</v>
      </c>
      <c r="I33" s="203">
        <v>0.21</v>
      </c>
      <c r="J33" s="77">
        <f>ROUND(((SUM(BE85:BE145))*I33),  2)</f>
        <v>0</v>
      </c>
      <c r="L33" s="24"/>
    </row>
    <row r="34" spans="2:12" s="197" customFormat="1" ht="14.4" hidden="1" customHeight="1" x14ac:dyDescent="0.2">
      <c r="B34" s="24"/>
      <c r="E34" s="205" t="s">
        <v>33</v>
      </c>
      <c r="F34" s="77">
        <f>ROUND((SUM(BF85:BF145)),  2)</f>
        <v>0</v>
      </c>
      <c r="I34" s="203">
        <v>0.15</v>
      </c>
      <c r="J34" s="77">
        <f>ROUND(((SUM(BF85:BF145))*I34),  2)</f>
        <v>0</v>
      </c>
      <c r="L34" s="24"/>
    </row>
    <row r="35" spans="2:12" s="197" customFormat="1" ht="14.4" hidden="1" customHeight="1" x14ac:dyDescent="0.2">
      <c r="B35" s="24"/>
      <c r="E35" s="205" t="s">
        <v>34</v>
      </c>
      <c r="F35" s="77">
        <f>ROUND((SUM(BG85:BG145)),  2)</f>
        <v>0</v>
      </c>
      <c r="I35" s="203">
        <v>0.21</v>
      </c>
      <c r="J35" s="77">
        <f>0</f>
        <v>0</v>
      </c>
      <c r="L35" s="24"/>
    </row>
    <row r="36" spans="2:12" s="197" customFormat="1" ht="14.4" hidden="1" customHeight="1" x14ac:dyDescent="0.2">
      <c r="B36" s="24"/>
      <c r="E36" s="205" t="s">
        <v>35</v>
      </c>
      <c r="F36" s="77">
        <f>ROUND((SUM(BH85:BH145)),  2)</f>
        <v>0</v>
      </c>
      <c r="I36" s="203">
        <v>0.15</v>
      </c>
      <c r="J36" s="77">
        <f>0</f>
        <v>0</v>
      </c>
      <c r="L36" s="24"/>
    </row>
    <row r="37" spans="2:12" s="197" customFormat="1" ht="14.4" hidden="1" customHeight="1" x14ac:dyDescent="0.2">
      <c r="B37" s="24"/>
      <c r="E37" s="205" t="s">
        <v>36</v>
      </c>
      <c r="F37" s="77">
        <f>ROUND((SUM(BI85:BI145)),  2)</f>
        <v>0</v>
      </c>
      <c r="I37" s="203">
        <v>0</v>
      </c>
      <c r="J37" s="77">
        <f>0</f>
        <v>0</v>
      </c>
      <c r="L37" s="24"/>
    </row>
    <row r="38" spans="2:12" s="197" customFormat="1" ht="6.9" hidden="1" customHeight="1" x14ac:dyDescent="0.2">
      <c r="B38" s="24"/>
      <c r="L38" s="24"/>
    </row>
    <row r="39" spans="2:12" s="197" customFormat="1" ht="25.35" hidden="1" customHeight="1" x14ac:dyDescent="0.2">
      <c r="B39" s="24"/>
      <c r="C39" s="78"/>
      <c r="D39" s="79" t="s">
        <v>37</v>
      </c>
      <c r="E39" s="48"/>
      <c r="F39" s="48"/>
      <c r="G39" s="80" t="s">
        <v>38</v>
      </c>
      <c r="H39" s="81" t="s">
        <v>39</v>
      </c>
      <c r="I39" s="48"/>
      <c r="J39" s="82">
        <f>SUM(J30:J37)</f>
        <v>0</v>
      </c>
      <c r="K39" s="83"/>
      <c r="L39" s="24"/>
    </row>
    <row r="40" spans="2:12" s="197" customFormat="1" ht="14.4" hidden="1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1" spans="2:12" hidden="1" x14ac:dyDescent="0.2"/>
    <row r="42" spans="2:12" hidden="1" x14ac:dyDescent="0.2"/>
    <row r="43" spans="2:12" hidden="1" x14ac:dyDescent="0.2"/>
    <row r="44" spans="2:12" s="197" customFormat="1" ht="6.9" customHeight="1" x14ac:dyDescent="0.2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97" customFormat="1" ht="24.9" customHeight="1" x14ac:dyDescent="0.2">
      <c r="B45" s="24"/>
      <c r="C45" s="18" t="s">
        <v>75</v>
      </c>
      <c r="L45" s="24"/>
    </row>
    <row r="46" spans="2:12" s="197" customFormat="1" ht="6.9" customHeight="1" x14ac:dyDescent="0.2">
      <c r="B46" s="24"/>
      <c r="L46" s="24"/>
    </row>
    <row r="47" spans="2:12" s="197" customFormat="1" ht="12" customHeight="1" x14ac:dyDescent="0.2">
      <c r="B47" s="24"/>
      <c r="C47" s="205" t="s">
        <v>13</v>
      </c>
      <c r="L47" s="409" t="s">
        <v>875</v>
      </c>
    </row>
    <row r="48" spans="2:12" s="197" customFormat="1" ht="16.5" customHeight="1" x14ac:dyDescent="0.2">
      <c r="B48" s="24"/>
      <c r="E48" s="621" t="s">
        <v>707</v>
      </c>
      <c r="F48" s="622"/>
      <c r="G48" s="622"/>
      <c r="H48" s="622"/>
      <c r="L48" s="24"/>
    </row>
    <row r="49" spans="2:47" s="197" customFormat="1" ht="12" customHeight="1" x14ac:dyDescent="0.2">
      <c r="B49" s="24"/>
      <c r="C49" s="205" t="s">
        <v>74</v>
      </c>
      <c r="L49" s="24"/>
    </row>
    <row r="50" spans="2:47" s="197" customFormat="1" ht="16.5" customHeight="1" x14ac:dyDescent="0.2">
      <c r="B50" s="24"/>
      <c r="E50" s="603" t="s">
        <v>871</v>
      </c>
      <c r="F50" s="577"/>
      <c r="G50" s="577"/>
      <c r="H50" s="577"/>
      <c r="L50" s="24"/>
    </row>
    <row r="51" spans="2:47" s="197" customFormat="1" ht="6.9" customHeight="1" x14ac:dyDescent="0.2">
      <c r="B51" s="24"/>
      <c r="L51" s="24"/>
    </row>
    <row r="52" spans="2:47" s="197" customFormat="1" ht="12" customHeight="1" x14ac:dyDescent="0.2">
      <c r="B52" s="24"/>
      <c r="C52" s="205" t="s">
        <v>16</v>
      </c>
      <c r="E52" s="197" t="str">
        <f>'SO 02.1_852_9-11'!$E$52</f>
        <v>LOVOSICE</v>
      </c>
      <c r="F52" s="199" t="str">
        <f>F12</f>
        <v xml:space="preserve"> </v>
      </c>
      <c r="I52" s="205" t="s">
        <v>18</v>
      </c>
      <c r="J52" s="204" t="str">
        <f>IF(J12="","",J12)</f>
        <v>22.2.2019</v>
      </c>
      <c r="L52" s="24"/>
    </row>
    <row r="53" spans="2:47" s="197" customFormat="1" ht="6.9" customHeight="1" x14ac:dyDescent="0.2">
      <c r="B53" s="24"/>
      <c r="L53" s="24"/>
    </row>
    <row r="54" spans="2:47" s="197" customFormat="1" ht="13.65" customHeight="1" x14ac:dyDescent="0.2">
      <c r="B54" s="24"/>
      <c r="C54" s="205" t="s">
        <v>19</v>
      </c>
      <c r="F54" s="199" t="str">
        <f>E15</f>
        <v xml:space="preserve"> </v>
      </c>
      <c r="I54" s="205" t="s">
        <v>23</v>
      </c>
      <c r="J54" s="201" t="str">
        <f>E21</f>
        <v xml:space="preserve"> </v>
      </c>
      <c r="L54" s="24"/>
    </row>
    <row r="55" spans="2:47" s="197" customFormat="1" ht="13.65" customHeight="1" x14ac:dyDescent="0.2">
      <c r="B55" s="24"/>
      <c r="C55" s="205" t="s">
        <v>22</v>
      </c>
      <c r="F55" s="199" t="str">
        <f>IF(E18="","",E18)</f>
        <v xml:space="preserve"> </v>
      </c>
      <c r="I55" s="205" t="s">
        <v>25</v>
      </c>
      <c r="J55" s="201" t="str">
        <f>E24</f>
        <v>PS 0401 Liberec</v>
      </c>
      <c r="L55" s="24"/>
    </row>
    <row r="56" spans="2:47" s="197" customFormat="1" ht="10.35" customHeight="1" x14ac:dyDescent="0.2">
      <c r="B56" s="24"/>
      <c r="L56" s="24"/>
    </row>
    <row r="57" spans="2:47" s="197" customFormat="1" ht="29.25" customHeight="1" x14ac:dyDescent="0.2">
      <c r="B57" s="24"/>
      <c r="C57" s="84" t="s">
        <v>76</v>
      </c>
      <c r="D57" s="78"/>
      <c r="E57" s="78"/>
      <c r="F57" s="78"/>
      <c r="G57" s="78"/>
      <c r="H57" s="78"/>
      <c r="I57" s="78"/>
      <c r="J57" s="85" t="s">
        <v>77</v>
      </c>
      <c r="K57" s="78"/>
      <c r="L57" s="24"/>
    </row>
    <row r="58" spans="2:47" s="197" customFormat="1" ht="10.35" customHeight="1" x14ac:dyDescent="0.2">
      <c r="B58" s="24"/>
      <c r="L58" s="176"/>
    </row>
    <row r="59" spans="2:47" s="197" customFormat="1" ht="22.95" customHeight="1" x14ac:dyDescent="0.2">
      <c r="B59" s="24"/>
      <c r="C59" s="86" t="s">
        <v>78</v>
      </c>
      <c r="D59" s="267"/>
      <c r="E59" s="267"/>
      <c r="F59" s="267"/>
      <c r="G59" s="267"/>
      <c r="H59" s="267"/>
      <c r="I59" s="267"/>
      <c r="J59" s="265">
        <f>SUM(J60:J64)</f>
        <v>0</v>
      </c>
      <c r="L59" s="176"/>
      <c r="AU59" s="199" t="s">
        <v>79</v>
      </c>
    </row>
    <row r="60" spans="2:47" s="7" customFormat="1" ht="24.9" customHeight="1" x14ac:dyDescent="0.2">
      <c r="B60" s="87"/>
      <c r="D60" s="88" t="s">
        <v>624</v>
      </c>
      <c r="E60" s="89"/>
      <c r="F60" s="89"/>
      <c r="G60" s="89"/>
      <c r="H60" s="89"/>
      <c r="I60" s="89"/>
      <c r="J60" s="90">
        <f>SUM(J86)</f>
        <v>0</v>
      </c>
      <c r="L60" s="87"/>
    </row>
    <row r="61" spans="2:47" s="7" customFormat="1" ht="24.9" customHeight="1" x14ac:dyDescent="0.2">
      <c r="B61" s="87"/>
      <c r="D61" s="88" t="s">
        <v>625</v>
      </c>
      <c r="E61" s="89"/>
      <c r="F61" s="89"/>
      <c r="G61" s="89"/>
      <c r="H61" s="89"/>
      <c r="I61" s="89"/>
      <c r="J61" s="90">
        <f>SUM(J100)</f>
        <v>0</v>
      </c>
      <c r="L61" s="87"/>
    </row>
    <row r="62" spans="2:47" s="7" customFormat="1" ht="24.9" customHeight="1" x14ac:dyDescent="0.2">
      <c r="B62" s="87"/>
      <c r="D62" s="88" t="s">
        <v>626</v>
      </c>
      <c r="E62" s="89"/>
      <c r="F62" s="89"/>
      <c r="G62" s="89"/>
      <c r="H62" s="89"/>
      <c r="I62" s="89"/>
      <c r="J62" s="90">
        <f>SUM(J142)</f>
        <v>0</v>
      </c>
      <c r="L62" s="87"/>
    </row>
    <row r="63" spans="2:47" s="7" customFormat="1" ht="24.9" customHeight="1" x14ac:dyDescent="0.2">
      <c r="B63" s="87"/>
      <c r="D63" s="88" t="s">
        <v>495</v>
      </c>
      <c r="E63" s="364"/>
      <c r="F63" s="364"/>
      <c r="G63" s="364"/>
      <c r="H63" s="364"/>
      <c r="I63" s="364"/>
      <c r="J63" s="331">
        <f>SUM(J148)</f>
        <v>0</v>
      </c>
      <c r="L63" s="87"/>
    </row>
    <row r="64" spans="2:47" s="7" customFormat="1" ht="24.9" customHeight="1" x14ac:dyDescent="0.2">
      <c r="B64" s="87"/>
      <c r="C64" s="267"/>
      <c r="D64" s="377" t="s">
        <v>496</v>
      </c>
      <c r="E64" s="364"/>
      <c r="F64" s="364"/>
      <c r="G64" s="364"/>
      <c r="H64" s="364"/>
      <c r="I64" s="364"/>
      <c r="J64" s="331">
        <f>SUM(J156)</f>
        <v>0</v>
      </c>
      <c r="L64" s="87"/>
    </row>
    <row r="65" spans="2:12" s="7" customFormat="1" ht="24.9" customHeight="1" x14ac:dyDescent="0.2">
      <c r="B65" s="87"/>
      <c r="D65" s="228"/>
      <c r="E65" s="229"/>
      <c r="F65" s="229"/>
      <c r="G65" s="229"/>
      <c r="H65" s="229"/>
      <c r="I65" s="229"/>
      <c r="J65" s="362"/>
      <c r="L65" s="87"/>
    </row>
    <row r="66" spans="2:12" s="197" customFormat="1" ht="21.75" customHeight="1" x14ac:dyDescent="0.2">
      <c r="B66" s="24"/>
      <c r="L66" s="24"/>
    </row>
    <row r="67" spans="2:12" s="197" customFormat="1" ht="6.9" customHeight="1" x14ac:dyDescent="0.2"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24"/>
    </row>
    <row r="71" spans="2:12" s="197" customFormat="1" ht="6.9" customHeight="1" x14ac:dyDescent="0.2"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24"/>
    </row>
    <row r="72" spans="2:12" s="197" customFormat="1" ht="24.9" customHeight="1" x14ac:dyDescent="0.2">
      <c r="B72" s="24"/>
      <c r="C72" s="18" t="s">
        <v>95</v>
      </c>
      <c r="L72" s="24"/>
    </row>
    <row r="73" spans="2:12" s="197" customFormat="1" ht="6.9" customHeight="1" x14ac:dyDescent="0.2">
      <c r="B73" s="24"/>
      <c r="L73" s="24"/>
    </row>
    <row r="74" spans="2:12" s="197" customFormat="1" ht="12" customHeight="1" x14ac:dyDescent="0.2">
      <c r="B74" s="24"/>
      <c r="C74" s="205" t="s">
        <v>13</v>
      </c>
      <c r="L74" s="24"/>
    </row>
    <row r="75" spans="2:12" s="197" customFormat="1" ht="16.5" customHeight="1" x14ac:dyDescent="0.2">
      <c r="B75" s="24"/>
      <c r="E75" s="621" t="s">
        <v>707</v>
      </c>
      <c r="F75" s="622"/>
      <c r="G75" s="622"/>
      <c r="H75" s="622"/>
      <c r="L75" s="24"/>
    </row>
    <row r="76" spans="2:12" s="197" customFormat="1" ht="12" customHeight="1" x14ac:dyDescent="0.2">
      <c r="B76" s="24"/>
      <c r="C76" s="205" t="s">
        <v>74</v>
      </c>
      <c r="L76" s="24"/>
    </row>
    <row r="77" spans="2:12" s="197" customFormat="1" ht="16.5" customHeight="1" x14ac:dyDescent="0.2">
      <c r="B77" s="24"/>
      <c r="E77" s="603" t="str">
        <f t="shared" ref="E77" si="0">$E$50</f>
        <v xml:space="preserve">SO 02.8  -   DPS č.p. 865      </v>
      </c>
      <c r="F77" s="577"/>
      <c r="G77" s="577"/>
      <c r="H77" s="577"/>
      <c r="L77" s="24"/>
    </row>
    <row r="78" spans="2:12" s="197" customFormat="1" ht="6.9" customHeight="1" x14ac:dyDescent="0.2">
      <c r="B78" s="24"/>
      <c r="L78" s="24"/>
    </row>
    <row r="79" spans="2:12" s="197" customFormat="1" ht="12" customHeight="1" x14ac:dyDescent="0.2">
      <c r="B79" s="24"/>
      <c r="C79" s="205" t="s">
        <v>16</v>
      </c>
      <c r="E79" s="197" t="str">
        <f>'SO 02.1_852_9-11'!$E$52</f>
        <v>LOVOSICE</v>
      </c>
      <c r="F79" s="199" t="str">
        <f>F12</f>
        <v xml:space="preserve"> </v>
      </c>
      <c r="I79" s="205" t="s">
        <v>18</v>
      </c>
      <c r="J79" s="204" t="str">
        <f>IF(J12="","",J12)</f>
        <v>22.2.2019</v>
      </c>
      <c r="L79" s="24"/>
    </row>
    <row r="80" spans="2:12" s="197" customFormat="1" ht="6.9" customHeight="1" x14ac:dyDescent="0.2">
      <c r="B80" s="24"/>
      <c r="L80" s="24"/>
    </row>
    <row r="81" spans="2:65" s="197" customFormat="1" ht="13.65" customHeight="1" x14ac:dyDescent="0.2">
      <c r="B81" s="24"/>
      <c r="C81" s="205" t="s">
        <v>19</v>
      </c>
      <c r="F81" s="199" t="str">
        <f>E15</f>
        <v xml:space="preserve"> </v>
      </c>
      <c r="I81" s="205" t="s">
        <v>23</v>
      </c>
      <c r="J81" s="201" t="str">
        <f>E21</f>
        <v xml:space="preserve"> </v>
      </c>
      <c r="L81" s="24"/>
    </row>
    <row r="82" spans="2:65" s="197" customFormat="1" ht="13.65" customHeight="1" x14ac:dyDescent="0.2">
      <c r="B82" s="24"/>
      <c r="C82" s="205" t="s">
        <v>22</v>
      </c>
      <c r="F82" s="199" t="str">
        <f>IF(E18="","",E18)</f>
        <v xml:space="preserve"> </v>
      </c>
      <c r="I82" s="205" t="s">
        <v>25</v>
      </c>
      <c r="J82" s="201" t="str">
        <f>E24</f>
        <v>PS 0401 Liberec</v>
      </c>
      <c r="L82" s="24"/>
    </row>
    <row r="83" spans="2:65" s="197" customFormat="1" ht="10.35" customHeight="1" x14ac:dyDescent="0.2">
      <c r="B83" s="24"/>
      <c r="L83" s="24"/>
    </row>
    <row r="84" spans="2:65" s="9" customFormat="1" ht="29.25" customHeight="1" x14ac:dyDescent="0.2">
      <c r="B84" s="95"/>
      <c r="C84" s="96" t="s">
        <v>96</v>
      </c>
      <c r="D84" s="97" t="s">
        <v>46</v>
      </c>
      <c r="E84" s="97" t="s">
        <v>42</v>
      </c>
      <c r="F84" s="97" t="s">
        <v>43</v>
      </c>
      <c r="G84" s="97" t="s">
        <v>97</v>
      </c>
      <c r="H84" s="97" t="s">
        <v>98</v>
      </c>
      <c r="I84" s="97" t="s">
        <v>99</v>
      </c>
      <c r="J84" s="97" t="s">
        <v>77</v>
      </c>
      <c r="K84" s="98" t="s">
        <v>100</v>
      </c>
      <c r="L84" s="95"/>
      <c r="M84" s="50" t="s">
        <v>1</v>
      </c>
      <c r="N84" s="51" t="s">
        <v>31</v>
      </c>
      <c r="O84" s="51" t="s">
        <v>101</v>
      </c>
      <c r="P84" s="51" t="s">
        <v>102</v>
      </c>
      <c r="Q84" s="51" t="s">
        <v>103</v>
      </c>
      <c r="R84" s="51" t="s">
        <v>104</v>
      </c>
      <c r="S84" s="51" t="s">
        <v>105</v>
      </c>
      <c r="T84" s="52" t="s">
        <v>106</v>
      </c>
    </row>
    <row r="85" spans="2:65" s="197" customFormat="1" ht="22.95" customHeight="1" x14ac:dyDescent="0.3">
      <c r="B85" s="24"/>
      <c r="C85" s="55" t="s">
        <v>107</v>
      </c>
      <c r="J85" s="99">
        <f>SUM(J86,J100,J142,J148,J156,J160)</f>
        <v>0</v>
      </c>
      <c r="L85" s="24"/>
      <c r="M85" s="53"/>
      <c r="N85" s="42"/>
      <c r="O85" s="42"/>
      <c r="P85" s="100" t="e">
        <f>P86+P100+P142</f>
        <v>#REF!</v>
      </c>
      <c r="Q85" s="42"/>
      <c r="R85" s="100" t="e">
        <f>R86+R100+R142</f>
        <v>#REF!</v>
      </c>
      <c r="S85" s="42"/>
      <c r="T85" s="101" t="e">
        <f>T86+T100+T142</f>
        <v>#REF!</v>
      </c>
      <c r="AT85" s="199" t="s">
        <v>60</v>
      </c>
      <c r="AU85" s="199" t="s">
        <v>79</v>
      </c>
      <c r="BK85" s="102" t="e">
        <f>BK86+BK100+BK142</f>
        <v>#REF!</v>
      </c>
    </row>
    <row r="86" spans="2:65" s="10" customFormat="1" ht="25.95" customHeight="1" x14ac:dyDescent="0.25">
      <c r="B86" s="103"/>
      <c r="C86" s="225" t="s">
        <v>60</v>
      </c>
      <c r="D86" s="227" t="s">
        <v>108</v>
      </c>
      <c r="E86" s="105" t="s">
        <v>627</v>
      </c>
      <c r="J86" s="255">
        <f>SUM(J87,J93)</f>
        <v>0</v>
      </c>
      <c r="L86" s="103"/>
      <c r="M86" s="107"/>
      <c r="N86" s="108"/>
      <c r="O86" s="108"/>
      <c r="P86" s="109" t="e">
        <f>P93+P95+P99</f>
        <v>#REF!</v>
      </c>
      <c r="Q86" s="108"/>
      <c r="R86" s="109" t="e">
        <f>R93+R95+R99</f>
        <v>#REF!</v>
      </c>
      <c r="S86" s="108"/>
      <c r="T86" s="110" t="e">
        <f>T93+T95+T99</f>
        <v>#REF!</v>
      </c>
      <c r="AR86" s="104" t="s">
        <v>67</v>
      </c>
      <c r="AT86" s="111" t="s">
        <v>60</v>
      </c>
      <c r="AU86" s="111" t="s">
        <v>61</v>
      </c>
      <c r="AY86" s="104" t="s">
        <v>110</v>
      </c>
      <c r="BK86" s="112" t="e">
        <f>BK93+BK95+BK99</f>
        <v>#REF!</v>
      </c>
    </row>
    <row r="87" spans="2:65" s="10" customFormat="1" ht="26.1" customHeight="1" x14ac:dyDescent="0.25">
      <c r="B87" s="103"/>
      <c r="C87" s="307"/>
      <c r="D87" s="308" t="s">
        <v>60</v>
      </c>
      <c r="E87" s="309" t="s">
        <v>158</v>
      </c>
      <c r="F87" s="309" t="s">
        <v>498</v>
      </c>
      <c r="G87" s="307"/>
      <c r="H87" s="307"/>
      <c r="I87" s="307"/>
      <c r="J87" s="310">
        <f>SUM(J88:J92)</f>
        <v>0</v>
      </c>
      <c r="K87" s="307"/>
      <c r="L87" s="103"/>
      <c r="M87" s="107"/>
      <c r="N87" s="108"/>
      <c r="O87" s="108"/>
      <c r="P87" s="109"/>
      <c r="Q87" s="108"/>
      <c r="R87" s="109"/>
      <c r="S87" s="108"/>
      <c r="T87" s="110"/>
      <c r="AR87" s="104"/>
      <c r="AT87" s="111"/>
      <c r="AU87" s="111"/>
      <c r="AY87" s="104"/>
      <c r="BK87" s="112"/>
    </row>
    <row r="88" spans="2:65" s="10" customFormat="1" ht="16.5" customHeight="1" x14ac:dyDescent="0.2">
      <c r="B88" s="103"/>
      <c r="C88" s="281" t="s">
        <v>67</v>
      </c>
      <c r="D88" s="281" t="s">
        <v>112</v>
      </c>
      <c r="E88" s="282" t="s">
        <v>337</v>
      </c>
      <c r="F88" s="283" t="s">
        <v>338</v>
      </c>
      <c r="G88" s="284" t="s">
        <v>243</v>
      </c>
      <c r="H88" s="285">
        <v>100</v>
      </c>
      <c r="I88" s="286"/>
      <c r="J88" s="286">
        <f>ROUND(I88*H88,2)</f>
        <v>0</v>
      </c>
      <c r="K88" s="283" t="s">
        <v>1</v>
      </c>
      <c r="L88" s="103"/>
      <c r="M88" s="107"/>
      <c r="N88" s="108"/>
      <c r="O88" s="108"/>
      <c r="P88" s="109"/>
      <c r="Q88" s="108"/>
      <c r="R88" s="109"/>
      <c r="S88" s="108"/>
      <c r="T88" s="110"/>
      <c r="AR88" s="104"/>
      <c r="AT88" s="111"/>
      <c r="AU88" s="111"/>
      <c r="AY88" s="104"/>
      <c r="BK88" s="112"/>
    </row>
    <row r="89" spans="2:65" s="10" customFormat="1" ht="26.1" customHeight="1" x14ac:dyDescent="0.2">
      <c r="B89" s="103"/>
      <c r="C89" s="314"/>
      <c r="D89" s="311" t="s">
        <v>118</v>
      </c>
      <c r="E89" s="312" t="s">
        <v>1</v>
      </c>
      <c r="F89" s="313" t="s">
        <v>825</v>
      </c>
      <c r="G89" s="314"/>
      <c r="H89" s="315">
        <v>7</v>
      </c>
      <c r="I89" s="314"/>
      <c r="J89" s="314"/>
      <c r="K89" s="314"/>
      <c r="L89" s="103"/>
      <c r="M89" s="107"/>
      <c r="N89" s="108"/>
      <c r="O89" s="108"/>
      <c r="P89" s="109"/>
      <c r="Q89" s="108"/>
      <c r="R89" s="109"/>
      <c r="S89" s="108"/>
      <c r="T89" s="110"/>
      <c r="AR89" s="104"/>
      <c r="AT89" s="111"/>
      <c r="AU89" s="111"/>
      <c r="AY89" s="104"/>
      <c r="BK89" s="112"/>
    </row>
    <row r="90" spans="2:65" s="10" customFormat="1" ht="26.1" customHeight="1" x14ac:dyDescent="0.2">
      <c r="B90" s="103"/>
      <c r="C90" s="314"/>
      <c r="D90" s="311" t="s">
        <v>118</v>
      </c>
      <c r="E90" s="312" t="s">
        <v>1</v>
      </c>
      <c r="F90" s="313" t="s">
        <v>826</v>
      </c>
      <c r="G90" s="314"/>
      <c r="H90" s="315">
        <v>93</v>
      </c>
      <c r="I90" s="314"/>
      <c r="J90" s="314"/>
      <c r="K90" s="314"/>
      <c r="L90" s="103"/>
      <c r="M90" s="107"/>
      <c r="N90" s="108"/>
      <c r="O90" s="108"/>
      <c r="P90" s="109"/>
      <c r="Q90" s="108"/>
      <c r="R90" s="109"/>
      <c r="S90" s="108"/>
      <c r="T90" s="110"/>
      <c r="AR90" s="104"/>
      <c r="AT90" s="111"/>
      <c r="AU90" s="111"/>
      <c r="AY90" s="104"/>
      <c r="BK90" s="112"/>
    </row>
    <row r="91" spans="2:65" s="10" customFormat="1" ht="26.1" customHeight="1" x14ac:dyDescent="0.2">
      <c r="B91" s="103"/>
      <c r="C91" s="318"/>
      <c r="D91" s="311" t="s">
        <v>118</v>
      </c>
      <c r="E91" s="316" t="s">
        <v>1</v>
      </c>
      <c r="F91" s="317" t="s">
        <v>123</v>
      </c>
      <c r="G91" s="318"/>
      <c r="H91" s="319">
        <v>100</v>
      </c>
      <c r="I91" s="318"/>
      <c r="J91" s="318"/>
      <c r="K91" s="318"/>
      <c r="L91" s="103"/>
      <c r="M91" s="107"/>
      <c r="N91" s="108"/>
      <c r="O91" s="108"/>
      <c r="P91" s="109"/>
      <c r="Q91" s="108"/>
      <c r="R91" s="109"/>
      <c r="S91" s="108"/>
      <c r="T91" s="110"/>
      <c r="AR91" s="104"/>
      <c r="AT91" s="111"/>
      <c r="AU91" s="111"/>
      <c r="AY91" s="104"/>
      <c r="BK91" s="112"/>
    </row>
    <row r="92" spans="2:65" s="10" customFormat="1" ht="16.5" customHeight="1" x14ac:dyDescent="0.2">
      <c r="B92" s="103"/>
      <c r="C92" s="281" t="s">
        <v>69</v>
      </c>
      <c r="D92" s="281" t="s">
        <v>112</v>
      </c>
      <c r="E92" s="282" t="s">
        <v>341</v>
      </c>
      <c r="F92" s="283" t="s">
        <v>342</v>
      </c>
      <c r="G92" s="284" t="s">
        <v>243</v>
      </c>
      <c r="H92" s="285">
        <v>100</v>
      </c>
      <c r="I92" s="286"/>
      <c r="J92" s="286">
        <f>ROUND(I92*H92,2)</f>
        <v>0</v>
      </c>
      <c r="K92" s="283" t="s">
        <v>1</v>
      </c>
      <c r="L92" s="103"/>
      <c r="M92" s="107"/>
      <c r="N92" s="108"/>
      <c r="O92" s="108"/>
      <c r="P92" s="109"/>
      <c r="Q92" s="108"/>
      <c r="R92" s="109"/>
      <c r="S92" s="108"/>
      <c r="T92" s="110"/>
      <c r="AR92" s="104"/>
      <c r="AT92" s="111"/>
      <c r="AU92" s="111"/>
      <c r="AY92" s="104"/>
      <c r="BK92" s="112"/>
    </row>
    <row r="93" spans="2:65" s="10" customFormat="1" ht="26.1" customHeight="1" x14ac:dyDescent="0.25">
      <c r="B93" s="103"/>
      <c r="D93" s="104" t="s">
        <v>60</v>
      </c>
      <c r="E93" s="113" t="s">
        <v>128</v>
      </c>
      <c r="F93" s="113" t="s">
        <v>628</v>
      </c>
      <c r="J93" s="114">
        <f>SUM(J94:J99)</f>
        <v>0</v>
      </c>
      <c r="L93" s="103"/>
      <c r="M93" s="107"/>
      <c r="N93" s="108"/>
      <c r="O93" s="108"/>
      <c r="P93" s="109">
        <f>P94</f>
        <v>0.52500000000000002</v>
      </c>
      <c r="Q93" s="108"/>
      <c r="R93" s="109">
        <f>R94</f>
        <v>6.9169999999999995E-2</v>
      </c>
      <c r="S93" s="108"/>
      <c r="T93" s="110">
        <f>T94</f>
        <v>0</v>
      </c>
      <c r="AR93" s="104" t="s">
        <v>67</v>
      </c>
      <c r="AT93" s="111" t="s">
        <v>60</v>
      </c>
      <c r="AU93" s="111" t="s">
        <v>67</v>
      </c>
      <c r="AY93" s="104" t="s">
        <v>110</v>
      </c>
      <c r="BK93" s="112">
        <f>BK94</f>
        <v>0</v>
      </c>
    </row>
    <row r="94" spans="2:65" s="197" customFormat="1" ht="16.5" customHeight="1" x14ac:dyDescent="0.2">
      <c r="B94" s="115"/>
      <c r="C94" s="181">
        <v>3</v>
      </c>
      <c r="D94" s="181" t="s">
        <v>112</v>
      </c>
      <c r="E94" s="216" t="s">
        <v>723</v>
      </c>
      <c r="F94" s="162" t="s">
        <v>724</v>
      </c>
      <c r="G94" s="213" t="s">
        <v>312</v>
      </c>
      <c r="H94" s="120">
        <v>1</v>
      </c>
      <c r="I94" s="121"/>
      <c r="J94" s="121">
        <f t="shared" ref="J94:J97" si="1">ROUND(I94*H94,2)</f>
        <v>0</v>
      </c>
      <c r="K94" s="162" t="s">
        <v>505</v>
      </c>
      <c r="L94" s="24"/>
      <c r="M94" s="195" t="s">
        <v>1</v>
      </c>
      <c r="N94" s="122" t="s">
        <v>32</v>
      </c>
      <c r="O94" s="123">
        <v>0.52500000000000002</v>
      </c>
      <c r="P94" s="123">
        <f>O94*H94</f>
        <v>0.52500000000000002</v>
      </c>
      <c r="Q94" s="123">
        <v>6.9169999999999995E-2</v>
      </c>
      <c r="R94" s="123">
        <f>Q94*H94</f>
        <v>6.9169999999999995E-2</v>
      </c>
      <c r="S94" s="123">
        <v>0</v>
      </c>
      <c r="T94" s="124">
        <f>S94*H94</f>
        <v>0</v>
      </c>
      <c r="AR94" s="199" t="s">
        <v>116</v>
      </c>
      <c r="AT94" s="199" t="s">
        <v>112</v>
      </c>
      <c r="AU94" s="199" t="s">
        <v>69</v>
      </c>
      <c r="AY94" s="199" t="s">
        <v>110</v>
      </c>
      <c r="BE94" s="125">
        <f>IF(N94="základní",J94,0)</f>
        <v>0</v>
      </c>
      <c r="BF94" s="125">
        <f>IF(N94="snížená",J94,0)</f>
        <v>0</v>
      </c>
      <c r="BG94" s="125">
        <f>IF(N94="zákl. přenesená",J94,0)</f>
        <v>0</v>
      </c>
      <c r="BH94" s="125">
        <f>IF(N94="sníž. přenesená",J94,0)</f>
        <v>0</v>
      </c>
      <c r="BI94" s="125">
        <f>IF(N94="nulová",J94,0)</f>
        <v>0</v>
      </c>
      <c r="BJ94" s="199" t="s">
        <v>67</v>
      </c>
      <c r="BK94" s="125">
        <f>ROUND(I94*H94,2)</f>
        <v>0</v>
      </c>
      <c r="BL94" s="199" t="s">
        <v>116</v>
      </c>
      <c r="BM94" s="199" t="s">
        <v>631</v>
      </c>
    </row>
    <row r="95" spans="2:65" s="10" customFormat="1" ht="16.5" customHeight="1" x14ac:dyDescent="0.2">
      <c r="B95" s="103"/>
      <c r="C95" s="219">
        <v>4</v>
      </c>
      <c r="D95" s="219" t="s">
        <v>112</v>
      </c>
      <c r="E95" s="220" t="s">
        <v>726</v>
      </c>
      <c r="F95" s="143" t="s">
        <v>727</v>
      </c>
      <c r="G95" s="144" t="s">
        <v>312</v>
      </c>
      <c r="H95" s="145">
        <v>1</v>
      </c>
      <c r="I95" s="146"/>
      <c r="J95" s="146">
        <f t="shared" si="1"/>
        <v>0</v>
      </c>
      <c r="K95" s="162" t="s">
        <v>505</v>
      </c>
      <c r="L95" s="103"/>
      <c r="M95" s="107"/>
      <c r="N95" s="108"/>
      <c r="O95" s="108"/>
      <c r="P95" s="109">
        <f>SUM(P96:P98)</f>
        <v>15.007999999999999</v>
      </c>
      <c r="Q95" s="108"/>
      <c r="R95" s="109">
        <f>SUM(R96:R98)</f>
        <v>0.22919999999999999</v>
      </c>
      <c r="S95" s="108"/>
      <c r="T95" s="110">
        <f>SUM(T96:T98)</f>
        <v>0</v>
      </c>
      <c r="AR95" s="104" t="s">
        <v>67</v>
      </c>
      <c r="AT95" s="111" t="s">
        <v>60</v>
      </c>
      <c r="AU95" s="111" t="s">
        <v>67</v>
      </c>
      <c r="AY95" s="104" t="s">
        <v>110</v>
      </c>
      <c r="BK95" s="112">
        <f>SUM(BK96:BK98)</f>
        <v>0</v>
      </c>
    </row>
    <row r="96" spans="2:65" s="197" customFormat="1" ht="16.5" customHeight="1" x14ac:dyDescent="0.2">
      <c r="B96" s="115"/>
      <c r="C96" s="181">
        <v>5</v>
      </c>
      <c r="D96" s="181" t="s">
        <v>112</v>
      </c>
      <c r="E96" s="216" t="s">
        <v>721</v>
      </c>
      <c r="F96" s="162" t="s">
        <v>722</v>
      </c>
      <c r="G96" s="213" t="s">
        <v>243</v>
      </c>
      <c r="H96" s="120">
        <v>4</v>
      </c>
      <c r="I96" s="121"/>
      <c r="J96" s="121">
        <f t="shared" si="1"/>
        <v>0</v>
      </c>
      <c r="K96" s="162" t="s">
        <v>505</v>
      </c>
      <c r="L96" s="24"/>
      <c r="M96" s="195" t="s">
        <v>1</v>
      </c>
      <c r="N96" s="122" t="s">
        <v>32</v>
      </c>
      <c r="O96" s="123">
        <v>1.607</v>
      </c>
      <c r="P96" s="123">
        <f>O96*H96</f>
        <v>6.4279999999999999</v>
      </c>
      <c r="Q96" s="123">
        <v>4.684E-2</v>
      </c>
      <c r="R96" s="123">
        <f>Q96*H96</f>
        <v>0.18736</v>
      </c>
      <c r="S96" s="123">
        <v>0</v>
      </c>
      <c r="T96" s="124">
        <f>S96*H96</f>
        <v>0</v>
      </c>
      <c r="AR96" s="199" t="s">
        <v>116</v>
      </c>
      <c r="AT96" s="199" t="s">
        <v>112</v>
      </c>
      <c r="AU96" s="199" t="s">
        <v>69</v>
      </c>
      <c r="AY96" s="199" t="s">
        <v>110</v>
      </c>
      <c r="BE96" s="125">
        <f>IF(N96="základní",J96,0)</f>
        <v>0</v>
      </c>
      <c r="BF96" s="125">
        <f>IF(N96="snížená",J96,0)</f>
        <v>0</v>
      </c>
      <c r="BG96" s="125">
        <f>IF(N96="zákl. přenesená",J96,0)</f>
        <v>0</v>
      </c>
      <c r="BH96" s="125">
        <f>IF(N96="sníž. přenesená",J96,0)</f>
        <v>0</v>
      </c>
      <c r="BI96" s="125">
        <f>IF(N96="nulová",J96,0)</f>
        <v>0</v>
      </c>
      <c r="BJ96" s="199" t="s">
        <v>67</v>
      </c>
      <c r="BK96" s="125">
        <f>ROUND(I96*H96,2)</f>
        <v>0</v>
      </c>
      <c r="BL96" s="199" t="s">
        <v>116</v>
      </c>
      <c r="BM96" s="199" t="s">
        <v>635</v>
      </c>
    </row>
    <row r="97" spans="2:65" s="197" customFormat="1" ht="16.5" customHeight="1" x14ac:dyDescent="0.2">
      <c r="B97" s="115"/>
      <c r="C97" s="181">
        <v>6</v>
      </c>
      <c r="D97" s="181" t="s">
        <v>112</v>
      </c>
      <c r="E97" s="216" t="s">
        <v>714</v>
      </c>
      <c r="F97" s="162" t="s">
        <v>715</v>
      </c>
      <c r="G97" s="213" t="s">
        <v>461</v>
      </c>
      <c r="H97" s="120">
        <v>4</v>
      </c>
      <c r="I97" s="121"/>
      <c r="J97" s="121">
        <f t="shared" si="1"/>
        <v>0</v>
      </c>
      <c r="K97" s="118" t="s">
        <v>607</v>
      </c>
      <c r="L97" s="147"/>
      <c r="M97" s="148" t="s">
        <v>1</v>
      </c>
      <c r="N97" s="149" t="s">
        <v>32</v>
      </c>
      <c r="O97" s="123">
        <v>0</v>
      </c>
      <c r="P97" s="123">
        <f>O97*H97</f>
        <v>0</v>
      </c>
      <c r="Q97" s="123">
        <v>1.04E-2</v>
      </c>
      <c r="R97" s="123">
        <f>Q97*H97</f>
        <v>4.1599999999999998E-2</v>
      </c>
      <c r="S97" s="123">
        <v>0</v>
      </c>
      <c r="T97" s="124">
        <f>S97*H97</f>
        <v>0</v>
      </c>
      <c r="AR97" s="199" t="s">
        <v>158</v>
      </c>
      <c r="AT97" s="199" t="s">
        <v>184</v>
      </c>
      <c r="AU97" s="199" t="s">
        <v>69</v>
      </c>
      <c r="AY97" s="199" t="s">
        <v>110</v>
      </c>
      <c r="BE97" s="125">
        <f>IF(N97="základní",J97,0)</f>
        <v>0</v>
      </c>
      <c r="BF97" s="125">
        <f>IF(N97="snížená",J97,0)</f>
        <v>0</v>
      </c>
      <c r="BG97" s="125">
        <f>IF(N97="zákl. přenesená",J97,0)</f>
        <v>0</v>
      </c>
      <c r="BH97" s="125">
        <f>IF(N97="sníž. přenesená",J97,0)</f>
        <v>0</v>
      </c>
      <c r="BI97" s="125">
        <f>IF(N97="nulová",J97,0)</f>
        <v>0</v>
      </c>
      <c r="BJ97" s="199" t="s">
        <v>67</v>
      </c>
      <c r="BK97" s="125">
        <f>ROUND(I97*H97,2)</f>
        <v>0</v>
      </c>
      <c r="BL97" s="199" t="s">
        <v>116</v>
      </c>
      <c r="BM97" s="199" t="s">
        <v>638</v>
      </c>
    </row>
    <row r="98" spans="2:65" s="197" customFormat="1" ht="16.5" customHeight="1" x14ac:dyDescent="0.2">
      <c r="B98" s="115"/>
      <c r="C98" s="219">
        <v>7</v>
      </c>
      <c r="D98" s="219" t="s">
        <v>184</v>
      </c>
      <c r="E98" s="220" t="s">
        <v>717</v>
      </c>
      <c r="F98" s="143" t="s">
        <v>718</v>
      </c>
      <c r="G98" s="144" t="s">
        <v>461</v>
      </c>
      <c r="H98" s="145">
        <v>4</v>
      </c>
      <c r="I98" s="146"/>
      <c r="J98" s="146">
        <f>ROUND(I98*H98,2)</f>
        <v>0</v>
      </c>
      <c r="K98" s="143" t="s">
        <v>607</v>
      </c>
      <c r="L98" s="24"/>
      <c r="M98" s="195" t="s">
        <v>1</v>
      </c>
      <c r="N98" s="122" t="s">
        <v>32</v>
      </c>
      <c r="O98" s="123">
        <v>2.145</v>
      </c>
      <c r="P98" s="123">
        <f>O98*H98</f>
        <v>8.58</v>
      </c>
      <c r="Q98" s="123">
        <v>6.0000000000000002E-5</v>
      </c>
      <c r="R98" s="123">
        <f>Q98*H98</f>
        <v>2.4000000000000001E-4</v>
      </c>
      <c r="S98" s="123">
        <v>0</v>
      </c>
      <c r="T98" s="124">
        <f>S98*H98</f>
        <v>0</v>
      </c>
      <c r="AR98" s="199" t="s">
        <v>199</v>
      </c>
      <c r="AT98" s="199" t="s">
        <v>112</v>
      </c>
      <c r="AU98" s="199" t="s">
        <v>69</v>
      </c>
      <c r="AY98" s="199" t="s">
        <v>110</v>
      </c>
      <c r="BE98" s="125">
        <f>IF(N98="základní",J98,0)</f>
        <v>0</v>
      </c>
      <c r="BF98" s="125">
        <f>IF(N98="snížená",J98,0)</f>
        <v>0</v>
      </c>
      <c r="BG98" s="125">
        <f>IF(N98="zákl. přenesená",J98,0)</f>
        <v>0</v>
      </c>
      <c r="BH98" s="125">
        <f>IF(N98="sníž. přenesená",J98,0)</f>
        <v>0</v>
      </c>
      <c r="BI98" s="125">
        <f>IF(N98="nulová",J98,0)</f>
        <v>0</v>
      </c>
      <c r="BJ98" s="199" t="s">
        <v>67</v>
      </c>
      <c r="BK98" s="125">
        <f>ROUND(I98*H98,2)</f>
        <v>0</v>
      </c>
      <c r="BL98" s="199" t="s">
        <v>199</v>
      </c>
      <c r="BM98" s="199" t="s">
        <v>641</v>
      </c>
    </row>
    <row r="99" spans="2:65" s="10" customFormat="1" ht="16.5" customHeight="1" x14ac:dyDescent="0.2">
      <c r="B99" s="103"/>
      <c r="C99" s="219">
        <v>8</v>
      </c>
      <c r="D99" s="219" t="s">
        <v>184</v>
      </c>
      <c r="E99" s="220" t="s">
        <v>719</v>
      </c>
      <c r="F99" s="143" t="s">
        <v>720</v>
      </c>
      <c r="G99" s="144" t="s">
        <v>243</v>
      </c>
      <c r="H99" s="145">
        <v>4</v>
      </c>
      <c r="I99" s="146"/>
      <c r="J99" s="146">
        <f>ROUND(I99*H99,2)</f>
        <v>0</v>
      </c>
      <c r="K99" s="143" t="s">
        <v>607</v>
      </c>
      <c r="L99" s="103"/>
      <c r="M99" s="107"/>
      <c r="N99" s="108"/>
      <c r="O99" s="108"/>
      <c r="P99" s="109" t="e">
        <f>SUM(#REF!)</f>
        <v>#REF!</v>
      </c>
      <c r="Q99" s="108"/>
      <c r="R99" s="109" t="e">
        <f>SUM(#REF!)</f>
        <v>#REF!</v>
      </c>
      <c r="S99" s="108"/>
      <c r="T99" s="110" t="e">
        <f>SUM(#REF!)</f>
        <v>#REF!</v>
      </c>
      <c r="AR99" s="104" t="s">
        <v>67</v>
      </c>
      <c r="AT99" s="111" t="s">
        <v>60</v>
      </c>
      <c r="AU99" s="111" t="s">
        <v>67</v>
      </c>
      <c r="AY99" s="104" t="s">
        <v>110</v>
      </c>
      <c r="BK99" s="112" t="e">
        <f>SUM(#REF!)</f>
        <v>#REF!</v>
      </c>
    </row>
    <row r="100" spans="2:65" s="10" customFormat="1" ht="26.1" customHeight="1" x14ac:dyDescent="0.25">
      <c r="B100" s="103"/>
      <c r="C100" s="177"/>
      <c r="D100" s="225" t="s">
        <v>60</v>
      </c>
      <c r="E100" s="227" t="s">
        <v>410</v>
      </c>
      <c r="F100" s="105" t="s">
        <v>649</v>
      </c>
      <c r="J100" s="106">
        <f>SUM(J101,J108,J115,J121,J124,J130,J135)</f>
        <v>0</v>
      </c>
      <c r="L100" s="103"/>
      <c r="M100" s="107"/>
      <c r="N100" s="108"/>
      <c r="O100" s="108"/>
      <c r="P100" s="109">
        <f>P108+P121+P124+P127+P130+P135</f>
        <v>16.153999999999996</v>
      </c>
      <c r="Q100" s="108"/>
      <c r="R100" s="109">
        <f>R108+R121+R124+R127+R130+R135</f>
        <v>20.97176</v>
      </c>
      <c r="S100" s="108"/>
      <c r="T100" s="110">
        <f>T108+T121+T124+T127+T130+T135</f>
        <v>1.6119999999999999E-2</v>
      </c>
      <c r="AR100" s="104" t="s">
        <v>69</v>
      </c>
      <c r="AT100" s="111" t="s">
        <v>60</v>
      </c>
      <c r="AU100" s="111" t="s">
        <v>61</v>
      </c>
      <c r="AY100" s="104" t="s">
        <v>110</v>
      </c>
      <c r="BK100" s="112">
        <f>BK108+BK121+BK124+BK127+BK130+BK135</f>
        <v>0</v>
      </c>
    </row>
    <row r="101" spans="2:65" s="10" customFormat="1" ht="26.1" customHeight="1" x14ac:dyDescent="0.25">
      <c r="B101" s="103"/>
      <c r="C101" s="307"/>
      <c r="D101" s="308" t="s">
        <v>60</v>
      </c>
      <c r="E101" s="309" t="s">
        <v>507</v>
      </c>
      <c r="F101" s="309" t="s">
        <v>508</v>
      </c>
      <c r="G101" s="307"/>
      <c r="H101" s="307"/>
      <c r="I101" s="307"/>
      <c r="J101" s="310">
        <f>SUM(J102:J107)</f>
        <v>0</v>
      </c>
      <c r="K101" s="307"/>
      <c r="L101" s="103"/>
      <c r="M101" s="107"/>
      <c r="N101" s="108"/>
      <c r="O101" s="108"/>
      <c r="P101" s="109"/>
      <c r="Q101" s="108"/>
      <c r="R101" s="109"/>
      <c r="S101" s="108"/>
      <c r="T101" s="110"/>
      <c r="AR101" s="104"/>
      <c r="AT101" s="111"/>
      <c r="AU101" s="111"/>
      <c r="AY101" s="104"/>
      <c r="BK101" s="112"/>
    </row>
    <row r="102" spans="2:65" s="10" customFormat="1" ht="16.5" customHeight="1" x14ac:dyDescent="0.2">
      <c r="B102" s="103"/>
      <c r="C102" s="281">
        <v>9</v>
      </c>
      <c r="D102" s="281" t="s">
        <v>112</v>
      </c>
      <c r="E102" s="282" t="s">
        <v>519</v>
      </c>
      <c r="F102" s="283" t="s">
        <v>520</v>
      </c>
      <c r="G102" s="284" t="s">
        <v>243</v>
      </c>
      <c r="H102" s="285">
        <v>104</v>
      </c>
      <c r="I102" s="286"/>
      <c r="J102" s="286">
        <f t="shared" ref="J102:J107" si="2">ROUND(I102*H102,2)</f>
        <v>0</v>
      </c>
      <c r="K102" s="283" t="s">
        <v>1</v>
      </c>
      <c r="L102" s="103"/>
      <c r="M102" s="107"/>
      <c r="N102" s="108"/>
      <c r="O102" s="108"/>
      <c r="P102" s="109"/>
      <c r="Q102" s="108"/>
      <c r="R102" s="109"/>
      <c r="S102" s="108"/>
      <c r="T102" s="110"/>
      <c r="AR102" s="104"/>
      <c r="AT102" s="111"/>
      <c r="AU102" s="111"/>
      <c r="AY102" s="104"/>
      <c r="BK102" s="112"/>
    </row>
    <row r="103" spans="2:65" s="10" customFormat="1" ht="16.5" customHeight="1" x14ac:dyDescent="0.2">
      <c r="B103" s="103"/>
      <c r="C103" s="320">
        <v>10</v>
      </c>
      <c r="D103" s="320" t="s">
        <v>184</v>
      </c>
      <c r="E103" s="321" t="s">
        <v>799</v>
      </c>
      <c r="F103" s="322" t="s">
        <v>800</v>
      </c>
      <c r="G103" s="323" t="s">
        <v>243</v>
      </c>
      <c r="H103" s="324">
        <v>60</v>
      </c>
      <c r="I103" s="325"/>
      <c r="J103" s="325">
        <f t="shared" si="2"/>
        <v>0</v>
      </c>
      <c r="K103" s="322" t="s">
        <v>1</v>
      </c>
      <c r="L103" s="103"/>
      <c r="M103" s="107"/>
      <c r="N103" s="108"/>
      <c r="O103" s="108"/>
      <c r="P103" s="109"/>
      <c r="Q103" s="108"/>
      <c r="R103" s="109"/>
      <c r="S103" s="108"/>
      <c r="T103" s="110"/>
      <c r="AR103" s="104"/>
      <c r="AT103" s="111"/>
      <c r="AU103" s="111"/>
      <c r="AY103" s="104"/>
      <c r="BK103" s="112"/>
    </row>
    <row r="104" spans="2:65" s="10" customFormat="1" ht="16.5" customHeight="1" x14ac:dyDescent="0.2">
      <c r="B104" s="103"/>
      <c r="C104" s="320">
        <v>11</v>
      </c>
      <c r="D104" s="320" t="s">
        <v>184</v>
      </c>
      <c r="E104" s="321" t="s">
        <v>827</v>
      </c>
      <c r="F104" s="322" t="s">
        <v>828</v>
      </c>
      <c r="G104" s="323" t="s">
        <v>243</v>
      </c>
      <c r="H104" s="324">
        <v>17</v>
      </c>
      <c r="I104" s="325"/>
      <c r="J104" s="325">
        <f t="shared" si="2"/>
        <v>0</v>
      </c>
      <c r="K104" s="322" t="s">
        <v>505</v>
      </c>
      <c r="L104" s="103"/>
      <c r="M104" s="107"/>
      <c r="N104" s="108"/>
      <c r="O104" s="108"/>
      <c r="P104" s="109"/>
      <c r="Q104" s="108"/>
      <c r="R104" s="109"/>
      <c r="S104" s="108"/>
      <c r="T104" s="110"/>
      <c r="AR104" s="104"/>
      <c r="AT104" s="111"/>
      <c r="AU104" s="111"/>
      <c r="AY104" s="104"/>
      <c r="BK104" s="112"/>
    </row>
    <row r="105" spans="2:65" s="10" customFormat="1" ht="16.5" customHeight="1" x14ac:dyDescent="0.2">
      <c r="B105" s="103"/>
      <c r="C105" s="320">
        <v>12</v>
      </c>
      <c r="D105" s="320" t="s">
        <v>184</v>
      </c>
      <c r="E105" s="321" t="s">
        <v>801</v>
      </c>
      <c r="F105" s="322" t="s">
        <v>802</v>
      </c>
      <c r="G105" s="323" t="s">
        <v>243</v>
      </c>
      <c r="H105" s="324">
        <v>27</v>
      </c>
      <c r="I105" s="325"/>
      <c r="J105" s="325">
        <f t="shared" si="2"/>
        <v>0</v>
      </c>
      <c r="K105" s="322" t="s">
        <v>1</v>
      </c>
      <c r="L105" s="103"/>
      <c r="M105" s="107"/>
      <c r="N105" s="108"/>
      <c r="O105" s="108"/>
      <c r="P105" s="109"/>
      <c r="Q105" s="108"/>
      <c r="R105" s="109"/>
      <c r="S105" s="108"/>
      <c r="T105" s="110"/>
      <c r="AR105" s="104"/>
      <c r="AT105" s="111"/>
      <c r="AU105" s="111"/>
      <c r="AY105" s="104"/>
      <c r="BK105" s="112"/>
    </row>
    <row r="106" spans="2:65" s="10" customFormat="1" ht="16.5" customHeight="1" x14ac:dyDescent="0.2">
      <c r="B106" s="103"/>
      <c r="C106" s="281">
        <v>13</v>
      </c>
      <c r="D106" s="281" t="s">
        <v>112</v>
      </c>
      <c r="E106" s="282" t="s">
        <v>803</v>
      </c>
      <c r="F106" s="283" t="s">
        <v>804</v>
      </c>
      <c r="G106" s="284" t="s">
        <v>243</v>
      </c>
      <c r="H106" s="285">
        <v>7</v>
      </c>
      <c r="I106" s="286"/>
      <c r="J106" s="286">
        <f t="shared" si="2"/>
        <v>0</v>
      </c>
      <c r="K106" s="283" t="s">
        <v>1</v>
      </c>
      <c r="L106" s="103"/>
      <c r="M106" s="107"/>
      <c r="N106" s="108"/>
      <c r="O106" s="108"/>
      <c r="P106" s="109"/>
      <c r="Q106" s="108"/>
      <c r="R106" s="109"/>
      <c r="S106" s="108"/>
      <c r="T106" s="110"/>
      <c r="AR106" s="104"/>
      <c r="AT106" s="111"/>
      <c r="AU106" s="111"/>
      <c r="AY106" s="104"/>
      <c r="BK106" s="112"/>
    </row>
    <row r="107" spans="2:65" s="10" customFormat="1" ht="16.5" customHeight="1" x14ac:dyDescent="0.2">
      <c r="B107" s="103"/>
      <c r="C107" s="320">
        <v>14</v>
      </c>
      <c r="D107" s="320" t="s">
        <v>184</v>
      </c>
      <c r="E107" s="321" t="s">
        <v>516</v>
      </c>
      <c r="F107" s="322" t="s">
        <v>517</v>
      </c>
      <c r="G107" s="323" t="s">
        <v>243</v>
      </c>
      <c r="H107" s="324">
        <v>7</v>
      </c>
      <c r="I107" s="325"/>
      <c r="J107" s="325">
        <f t="shared" si="2"/>
        <v>0</v>
      </c>
      <c r="K107" s="322" t="s">
        <v>505</v>
      </c>
      <c r="L107" s="103"/>
      <c r="M107" s="107"/>
      <c r="N107" s="108"/>
      <c r="O107" s="108"/>
      <c r="P107" s="109"/>
      <c r="Q107" s="108"/>
      <c r="R107" s="109"/>
      <c r="S107" s="108"/>
      <c r="T107" s="110"/>
      <c r="AR107" s="104"/>
      <c r="AT107" s="111"/>
      <c r="AU107" s="111"/>
      <c r="AY107" s="104"/>
      <c r="BK107" s="112"/>
    </row>
    <row r="108" spans="2:65" s="10" customFormat="1" ht="26.1" customHeight="1" x14ac:dyDescent="0.25">
      <c r="B108" s="103"/>
      <c r="C108" s="177"/>
      <c r="D108" s="225" t="s">
        <v>60</v>
      </c>
      <c r="E108" s="226" t="s">
        <v>523</v>
      </c>
      <c r="F108" s="113" t="s">
        <v>524</v>
      </c>
      <c r="J108" s="114">
        <f>SUM(J109:J114)</f>
        <v>0</v>
      </c>
      <c r="L108" s="103"/>
      <c r="M108" s="107"/>
      <c r="N108" s="108"/>
      <c r="O108" s="108"/>
      <c r="P108" s="109">
        <f>SUM(P109:P110)</f>
        <v>4.6999999999999993</v>
      </c>
      <c r="Q108" s="108"/>
      <c r="R108" s="109">
        <f>SUM(R109:R110)</f>
        <v>6.3E-3</v>
      </c>
      <c r="S108" s="108"/>
      <c r="T108" s="110">
        <f>SUM(T109:T110)</f>
        <v>0</v>
      </c>
      <c r="AR108" s="104" t="s">
        <v>69</v>
      </c>
      <c r="AT108" s="111" t="s">
        <v>60</v>
      </c>
      <c r="AU108" s="111" t="s">
        <v>67</v>
      </c>
      <c r="AY108" s="104" t="s">
        <v>110</v>
      </c>
      <c r="BK108" s="112">
        <f>SUM(BK109:BK110)</f>
        <v>0</v>
      </c>
    </row>
    <row r="109" spans="2:65" s="197" customFormat="1" ht="16.5" customHeight="1" x14ac:dyDescent="0.2">
      <c r="B109" s="115"/>
      <c r="C109" s="181">
        <v>15</v>
      </c>
      <c r="D109" s="181" t="s">
        <v>112</v>
      </c>
      <c r="E109" s="182" t="s">
        <v>650</v>
      </c>
      <c r="F109" s="118" t="s">
        <v>651</v>
      </c>
      <c r="G109" s="119" t="s">
        <v>243</v>
      </c>
      <c r="H109" s="120">
        <v>10</v>
      </c>
      <c r="I109" s="121"/>
      <c r="J109" s="121">
        <f>ROUND(I109*H109,2)</f>
        <v>0</v>
      </c>
      <c r="K109" s="118" t="s">
        <v>505</v>
      </c>
      <c r="L109" s="24"/>
      <c r="M109" s="195" t="s">
        <v>1</v>
      </c>
      <c r="N109" s="122" t="s">
        <v>32</v>
      </c>
      <c r="O109" s="123">
        <v>0.47</v>
      </c>
      <c r="P109" s="123">
        <f>O109*H109</f>
        <v>4.6999999999999993</v>
      </c>
      <c r="Q109" s="123">
        <v>5.0000000000000001E-4</v>
      </c>
      <c r="R109" s="123">
        <f>Q109*H109</f>
        <v>5.0000000000000001E-3</v>
      </c>
      <c r="S109" s="123">
        <v>0</v>
      </c>
      <c r="T109" s="124">
        <f>S109*H109</f>
        <v>0</v>
      </c>
      <c r="AR109" s="199" t="s">
        <v>199</v>
      </c>
      <c r="AT109" s="199" t="s">
        <v>112</v>
      </c>
      <c r="AU109" s="199" t="s">
        <v>69</v>
      </c>
      <c r="AY109" s="199" t="s">
        <v>110</v>
      </c>
      <c r="BE109" s="125">
        <f>IF(N109="základní",J109,0)</f>
        <v>0</v>
      </c>
      <c r="BF109" s="125">
        <f>IF(N109="snížená",J109,0)</f>
        <v>0</v>
      </c>
      <c r="BG109" s="125">
        <f>IF(N109="zákl. přenesená",J109,0)</f>
        <v>0</v>
      </c>
      <c r="BH109" s="125">
        <f>IF(N109="sníž. přenesená",J109,0)</f>
        <v>0</v>
      </c>
      <c r="BI109" s="125">
        <f>IF(N109="nulová",J109,0)</f>
        <v>0</v>
      </c>
      <c r="BJ109" s="199" t="s">
        <v>67</v>
      </c>
      <c r="BK109" s="125">
        <f>ROUND(I109*H109,2)</f>
        <v>0</v>
      </c>
      <c r="BL109" s="199" t="s">
        <v>199</v>
      </c>
      <c r="BM109" s="199" t="s">
        <v>652</v>
      </c>
    </row>
    <row r="110" spans="2:65" s="197" customFormat="1" ht="16.5" customHeight="1" x14ac:dyDescent="0.2">
      <c r="B110" s="115"/>
      <c r="C110" s="219">
        <v>16</v>
      </c>
      <c r="D110" s="219" t="s">
        <v>184</v>
      </c>
      <c r="E110" s="220" t="s">
        <v>653</v>
      </c>
      <c r="F110" s="143" t="s">
        <v>654</v>
      </c>
      <c r="G110" s="144" t="s">
        <v>243</v>
      </c>
      <c r="H110" s="145">
        <v>10</v>
      </c>
      <c r="I110" s="146"/>
      <c r="J110" s="146">
        <f>ROUND(I110*H110,2)</f>
        <v>0</v>
      </c>
      <c r="K110" s="143" t="s">
        <v>505</v>
      </c>
      <c r="L110" s="147"/>
      <c r="M110" s="148" t="s">
        <v>1</v>
      </c>
      <c r="N110" s="149" t="s">
        <v>32</v>
      </c>
      <c r="O110" s="123">
        <v>0</v>
      </c>
      <c r="P110" s="123">
        <f>O110*H110</f>
        <v>0</v>
      </c>
      <c r="Q110" s="123">
        <v>1.2999999999999999E-4</v>
      </c>
      <c r="R110" s="123">
        <f>Q110*H110</f>
        <v>1.2999999999999999E-3</v>
      </c>
      <c r="S110" s="123">
        <v>0</v>
      </c>
      <c r="T110" s="124">
        <f>S110*H110</f>
        <v>0</v>
      </c>
      <c r="AR110" s="199" t="s">
        <v>296</v>
      </c>
      <c r="AT110" s="199" t="s">
        <v>184</v>
      </c>
      <c r="AU110" s="199" t="s">
        <v>69</v>
      </c>
      <c r="AY110" s="199" t="s">
        <v>110</v>
      </c>
      <c r="BE110" s="125">
        <f>IF(N110="základní",J110,0)</f>
        <v>0</v>
      </c>
      <c r="BF110" s="125">
        <f>IF(N110="snížená",J110,0)</f>
        <v>0</v>
      </c>
      <c r="BG110" s="125">
        <f>IF(N110="zákl. přenesená",J110,0)</f>
        <v>0</v>
      </c>
      <c r="BH110" s="125">
        <f>IF(N110="sníž. přenesená",J110,0)</f>
        <v>0</v>
      </c>
      <c r="BI110" s="125">
        <f>IF(N110="nulová",J110,0)</f>
        <v>0</v>
      </c>
      <c r="BJ110" s="199" t="s">
        <v>67</v>
      </c>
      <c r="BK110" s="125">
        <f>ROUND(I110*H110,2)</f>
        <v>0</v>
      </c>
      <c r="BL110" s="199" t="s">
        <v>199</v>
      </c>
      <c r="BM110" s="199" t="s">
        <v>655</v>
      </c>
    </row>
    <row r="111" spans="2:65" s="197" customFormat="1" ht="16.5" customHeight="1" x14ac:dyDescent="0.2">
      <c r="B111" s="115"/>
      <c r="C111" s="181">
        <v>17</v>
      </c>
      <c r="D111" s="181" t="s">
        <v>112</v>
      </c>
      <c r="E111" s="216" t="s">
        <v>564</v>
      </c>
      <c r="F111" s="162" t="s">
        <v>728</v>
      </c>
      <c r="G111" s="213" t="s">
        <v>566</v>
      </c>
      <c r="H111" s="120">
        <v>5</v>
      </c>
      <c r="I111" s="121"/>
      <c r="J111" s="121">
        <f t="shared" ref="J111" si="3">ROUND(I111*H111,2)</f>
        <v>0</v>
      </c>
      <c r="K111" s="118" t="s">
        <v>607</v>
      </c>
      <c r="L111" s="147"/>
      <c r="M111" s="148"/>
      <c r="N111" s="149"/>
      <c r="O111" s="123"/>
      <c r="P111" s="123"/>
      <c r="Q111" s="123"/>
      <c r="R111" s="123"/>
      <c r="S111" s="123"/>
      <c r="T111" s="124"/>
      <c r="AR111" s="199"/>
      <c r="AT111" s="199"/>
      <c r="AU111" s="199"/>
      <c r="AY111" s="199"/>
      <c r="BE111" s="125"/>
      <c r="BF111" s="125"/>
      <c r="BG111" s="125"/>
      <c r="BH111" s="125"/>
      <c r="BI111" s="125"/>
      <c r="BJ111" s="199"/>
      <c r="BK111" s="125"/>
      <c r="BL111" s="199"/>
      <c r="BM111" s="199"/>
    </row>
    <row r="112" spans="2:65" s="267" customFormat="1" ht="16.5" customHeight="1" x14ac:dyDescent="0.2">
      <c r="B112" s="115"/>
      <c r="C112" s="281">
        <v>18</v>
      </c>
      <c r="D112" s="281" t="s">
        <v>112</v>
      </c>
      <c r="E112" s="282" t="s">
        <v>807</v>
      </c>
      <c r="F112" s="283" t="s">
        <v>808</v>
      </c>
      <c r="G112" s="284" t="s">
        <v>243</v>
      </c>
      <c r="H112" s="285">
        <v>24</v>
      </c>
      <c r="I112" s="286"/>
      <c r="J112" s="286">
        <f>ROUND(I112*H112,2)</f>
        <v>0</v>
      </c>
      <c r="K112" s="283" t="s">
        <v>1</v>
      </c>
      <c r="L112" s="147"/>
      <c r="M112" s="148"/>
      <c r="N112" s="149"/>
      <c r="O112" s="123"/>
      <c r="P112" s="123"/>
      <c r="Q112" s="123"/>
      <c r="R112" s="123"/>
      <c r="S112" s="123"/>
      <c r="T112" s="124"/>
      <c r="AR112" s="268"/>
      <c r="AT112" s="268"/>
      <c r="AU112" s="268"/>
      <c r="AY112" s="268"/>
      <c r="BE112" s="125"/>
      <c r="BF112" s="125"/>
      <c r="BG112" s="125"/>
      <c r="BH112" s="125"/>
      <c r="BI112" s="125"/>
      <c r="BJ112" s="268"/>
      <c r="BK112" s="125"/>
      <c r="BL112" s="268"/>
      <c r="BM112" s="268"/>
    </row>
    <row r="113" spans="2:65" s="267" customFormat="1" ht="16.5" customHeight="1" x14ac:dyDescent="0.2">
      <c r="B113" s="115"/>
      <c r="C113" s="281">
        <v>19</v>
      </c>
      <c r="D113" s="281" t="s">
        <v>112</v>
      </c>
      <c r="E113" s="282" t="s">
        <v>809</v>
      </c>
      <c r="F113" s="283" t="s">
        <v>810</v>
      </c>
      <c r="G113" s="284" t="s">
        <v>243</v>
      </c>
      <c r="H113" s="285">
        <v>54</v>
      </c>
      <c r="I113" s="286"/>
      <c r="J113" s="286">
        <f>ROUND(I113*H113,2)</f>
        <v>0</v>
      </c>
      <c r="K113" s="283" t="s">
        <v>1</v>
      </c>
      <c r="L113" s="147"/>
      <c r="M113" s="148"/>
      <c r="N113" s="149"/>
      <c r="O113" s="123"/>
      <c r="P113" s="123"/>
      <c r="Q113" s="123"/>
      <c r="R113" s="123"/>
      <c r="S113" s="123"/>
      <c r="T113" s="124"/>
      <c r="AR113" s="268"/>
      <c r="AT113" s="268"/>
      <c r="AU113" s="268"/>
      <c r="AY113" s="268"/>
      <c r="BE113" s="125"/>
      <c r="BF113" s="125"/>
      <c r="BG113" s="125"/>
      <c r="BH113" s="125"/>
      <c r="BI113" s="125"/>
      <c r="BJ113" s="268"/>
      <c r="BK113" s="125"/>
      <c r="BL113" s="268"/>
      <c r="BM113" s="268"/>
    </row>
    <row r="114" spans="2:65" s="267" customFormat="1" ht="16.5" customHeight="1" x14ac:dyDescent="0.2">
      <c r="B114" s="115"/>
      <c r="C114" s="281">
        <v>20</v>
      </c>
      <c r="D114" s="281" t="s">
        <v>112</v>
      </c>
      <c r="E114" s="282" t="s">
        <v>811</v>
      </c>
      <c r="F114" s="283" t="s">
        <v>812</v>
      </c>
      <c r="G114" s="284" t="s">
        <v>243</v>
      </c>
      <c r="H114" s="285">
        <v>15</v>
      </c>
      <c r="I114" s="286"/>
      <c r="J114" s="286">
        <f>ROUND(I114*H114,2)</f>
        <v>0</v>
      </c>
      <c r="K114" s="283" t="s">
        <v>505</v>
      </c>
      <c r="L114" s="147"/>
      <c r="M114" s="148"/>
      <c r="N114" s="149"/>
      <c r="O114" s="123"/>
      <c r="P114" s="123"/>
      <c r="Q114" s="123"/>
      <c r="R114" s="123"/>
      <c r="S114" s="123"/>
      <c r="T114" s="124"/>
      <c r="AR114" s="268"/>
      <c r="AT114" s="268"/>
      <c r="AU114" s="268"/>
      <c r="AY114" s="268"/>
      <c r="BE114" s="125"/>
      <c r="BF114" s="125"/>
      <c r="BG114" s="125"/>
      <c r="BH114" s="125"/>
      <c r="BI114" s="125"/>
      <c r="BJ114" s="268"/>
      <c r="BK114" s="125"/>
      <c r="BL114" s="268"/>
      <c r="BM114" s="268"/>
    </row>
    <row r="115" spans="2:65" s="267" customFormat="1" ht="26.1" customHeight="1" x14ac:dyDescent="0.25">
      <c r="B115" s="115"/>
      <c r="C115" s="307"/>
      <c r="D115" s="308" t="s">
        <v>60</v>
      </c>
      <c r="E115" s="309" t="s">
        <v>531</v>
      </c>
      <c r="F115" s="309" t="s">
        <v>532</v>
      </c>
      <c r="G115" s="307"/>
      <c r="H115" s="307"/>
      <c r="I115" s="307"/>
      <c r="J115" s="310">
        <f>SUM(J116:J119)</f>
        <v>0</v>
      </c>
      <c r="K115" s="307"/>
      <c r="L115" s="147"/>
      <c r="M115" s="148"/>
      <c r="N115" s="149"/>
      <c r="O115" s="123"/>
      <c r="P115" s="123"/>
      <c r="Q115" s="123"/>
      <c r="R115" s="123"/>
      <c r="S115" s="123"/>
      <c r="T115" s="124"/>
      <c r="AR115" s="268"/>
      <c r="AT115" s="268"/>
      <c r="AU115" s="268"/>
      <c r="AY115" s="268"/>
      <c r="BE115" s="125"/>
      <c r="BF115" s="125"/>
      <c r="BG115" s="125"/>
      <c r="BH115" s="125"/>
      <c r="BI115" s="125"/>
      <c r="BJ115" s="268"/>
      <c r="BK115" s="125"/>
      <c r="BL115" s="268"/>
      <c r="BM115" s="268"/>
    </row>
    <row r="116" spans="2:65" s="267" customFormat="1" ht="16.5" customHeight="1" x14ac:dyDescent="0.2">
      <c r="B116" s="115"/>
      <c r="C116" s="281">
        <v>21</v>
      </c>
      <c r="D116" s="281" t="s">
        <v>112</v>
      </c>
      <c r="E116" s="282" t="s">
        <v>533</v>
      </c>
      <c r="F116" s="283" t="s">
        <v>534</v>
      </c>
      <c r="G116" s="284" t="s">
        <v>243</v>
      </c>
      <c r="H116" s="285">
        <v>1</v>
      </c>
      <c r="I116" s="286"/>
      <c r="J116" s="286">
        <f>ROUND(I116*H116,2)</f>
        <v>0</v>
      </c>
      <c r="K116" s="283" t="s">
        <v>1</v>
      </c>
      <c r="L116" s="147"/>
      <c r="M116" s="148"/>
      <c r="N116" s="149"/>
      <c r="O116" s="123"/>
      <c r="P116" s="123"/>
      <c r="Q116" s="123"/>
      <c r="R116" s="123"/>
      <c r="S116" s="123"/>
      <c r="T116" s="124"/>
      <c r="AR116" s="268"/>
      <c r="AT116" s="268"/>
      <c r="AU116" s="268"/>
      <c r="AY116" s="268"/>
      <c r="BE116" s="125"/>
      <c r="BF116" s="125"/>
      <c r="BG116" s="125"/>
      <c r="BH116" s="125"/>
      <c r="BI116" s="125"/>
      <c r="BJ116" s="268"/>
      <c r="BK116" s="125"/>
      <c r="BL116" s="268"/>
      <c r="BM116" s="268"/>
    </row>
    <row r="117" spans="2:65" s="267" customFormat="1" ht="16.5" customHeight="1" x14ac:dyDescent="0.2">
      <c r="B117" s="115"/>
      <c r="C117" s="320">
        <v>22</v>
      </c>
      <c r="D117" s="320" t="s">
        <v>184</v>
      </c>
      <c r="E117" s="321" t="s">
        <v>536</v>
      </c>
      <c r="F117" s="322" t="s">
        <v>537</v>
      </c>
      <c r="G117" s="323" t="s">
        <v>243</v>
      </c>
      <c r="H117" s="324">
        <v>1</v>
      </c>
      <c r="I117" s="325"/>
      <c r="J117" s="325">
        <f>ROUND(I117*H117,2)</f>
        <v>0</v>
      </c>
      <c r="K117" s="322" t="s">
        <v>1</v>
      </c>
      <c r="L117" s="147"/>
      <c r="M117" s="148"/>
      <c r="N117" s="149"/>
      <c r="O117" s="123"/>
      <c r="P117" s="123"/>
      <c r="Q117" s="123"/>
      <c r="R117" s="123"/>
      <c r="S117" s="123"/>
      <c r="T117" s="124"/>
      <c r="AR117" s="268"/>
      <c r="AT117" s="268"/>
      <c r="AU117" s="268"/>
      <c r="AY117" s="268"/>
      <c r="BE117" s="125"/>
      <c r="BF117" s="125"/>
      <c r="BG117" s="125"/>
      <c r="BH117" s="125"/>
      <c r="BI117" s="125"/>
      <c r="BJ117" s="268"/>
      <c r="BK117" s="125"/>
      <c r="BL117" s="268"/>
      <c r="BM117" s="268"/>
    </row>
    <row r="118" spans="2:65" s="267" customFormat="1" ht="16.5" customHeight="1" x14ac:dyDescent="0.2">
      <c r="B118" s="115"/>
      <c r="C118" s="281">
        <v>23</v>
      </c>
      <c r="D118" s="281" t="s">
        <v>112</v>
      </c>
      <c r="E118" s="282" t="s">
        <v>835</v>
      </c>
      <c r="F118" s="283" t="s">
        <v>836</v>
      </c>
      <c r="G118" s="284" t="s">
        <v>243</v>
      </c>
      <c r="H118" s="285">
        <v>6</v>
      </c>
      <c r="I118" s="286"/>
      <c r="J118" s="286">
        <f>ROUND(I118*H118,2)</f>
        <v>0</v>
      </c>
      <c r="K118" s="283" t="s">
        <v>505</v>
      </c>
      <c r="L118" s="147"/>
      <c r="M118" s="148"/>
      <c r="N118" s="149"/>
      <c r="O118" s="123"/>
      <c r="P118" s="123"/>
      <c r="Q118" s="123"/>
      <c r="R118" s="123"/>
      <c r="S118" s="123"/>
      <c r="T118" s="124"/>
      <c r="AR118" s="268"/>
      <c r="AT118" s="268"/>
      <c r="AU118" s="268"/>
      <c r="AY118" s="268"/>
      <c r="BE118" s="125"/>
      <c r="BF118" s="125"/>
      <c r="BG118" s="125"/>
      <c r="BH118" s="125"/>
      <c r="BI118" s="125"/>
      <c r="BJ118" s="268"/>
      <c r="BK118" s="125"/>
      <c r="BL118" s="268"/>
      <c r="BM118" s="268"/>
    </row>
    <row r="119" spans="2:65" s="267" customFormat="1" ht="16.5" customHeight="1" x14ac:dyDescent="0.2">
      <c r="B119" s="115"/>
      <c r="C119" s="320">
        <v>24</v>
      </c>
      <c r="D119" s="320" t="s">
        <v>184</v>
      </c>
      <c r="E119" s="321" t="s">
        <v>837</v>
      </c>
      <c r="F119" s="322" t="s">
        <v>838</v>
      </c>
      <c r="G119" s="323" t="s">
        <v>243</v>
      </c>
      <c r="H119" s="324">
        <v>6</v>
      </c>
      <c r="I119" s="325"/>
      <c r="J119" s="325">
        <f>ROUND(I119*H119,2)</f>
        <v>0</v>
      </c>
      <c r="K119" s="322" t="s">
        <v>505</v>
      </c>
      <c r="L119" s="147"/>
      <c r="M119" s="148"/>
      <c r="N119" s="149"/>
      <c r="O119" s="123"/>
      <c r="P119" s="123"/>
      <c r="Q119" s="123"/>
      <c r="R119" s="123"/>
      <c r="S119" s="123"/>
      <c r="T119" s="124"/>
      <c r="AR119" s="268"/>
      <c r="AT119" s="268"/>
      <c r="AU119" s="268"/>
      <c r="AY119" s="268"/>
      <c r="BE119" s="125"/>
      <c r="BF119" s="125"/>
      <c r="BG119" s="125"/>
      <c r="BH119" s="125"/>
      <c r="BI119" s="125"/>
      <c r="BJ119" s="268"/>
      <c r="BK119" s="125"/>
      <c r="BL119" s="268"/>
      <c r="BM119" s="268"/>
    </row>
    <row r="120" spans="2:65" s="267" customFormat="1" ht="26.1" customHeight="1" x14ac:dyDescent="0.2">
      <c r="B120" s="115"/>
      <c r="C120" s="169"/>
      <c r="D120" s="169"/>
      <c r="E120" s="237"/>
      <c r="F120" s="306"/>
      <c r="G120" s="363"/>
      <c r="H120" s="167"/>
      <c r="I120" s="168"/>
      <c r="J120" s="168"/>
      <c r="K120" s="165"/>
      <c r="L120" s="147"/>
      <c r="M120" s="148"/>
      <c r="N120" s="149"/>
      <c r="O120" s="123"/>
      <c r="P120" s="123"/>
      <c r="Q120" s="123"/>
      <c r="R120" s="123"/>
      <c r="S120" s="123"/>
      <c r="T120" s="124"/>
      <c r="AR120" s="268"/>
      <c r="AT120" s="268"/>
      <c r="AU120" s="268"/>
      <c r="AY120" s="268"/>
      <c r="BE120" s="125"/>
      <c r="BF120" s="125"/>
      <c r="BG120" s="125"/>
      <c r="BH120" s="125"/>
      <c r="BI120" s="125"/>
      <c r="BJ120" s="268"/>
      <c r="BK120" s="125"/>
      <c r="BL120" s="268"/>
      <c r="BM120" s="268"/>
    </row>
    <row r="121" spans="2:65" s="10" customFormat="1" ht="26.1" customHeight="1" x14ac:dyDescent="0.25">
      <c r="B121" s="103"/>
      <c r="C121" s="177"/>
      <c r="D121" s="225" t="s">
        <v>60</v>
      </c>
      <c r="E121" s="226" t="s">
        <v>656</v>
      </c>
      <c r="F121" s="113" t="s">
        <v>657</v>
      </c>
      <c r="J121" s="114">
        <f>SUM(J122:J123)</f>
        <v>0</v>
      </c>
      <c r="L121" s="103"/>
      <c r="M121" s="107"/>
      <c r="N121" s="108"/>
      <c r="O121" s="108"/>
      <c r="P121" s="109">
        <f>SUM(P122:P123)</f>
        <v>0.38400000000000001</v>
      </c>
      <c r="Q121" s="108"/>
      <c r="R121" s="109">
        <f>SUM(R122:R123)</f>
        <v>4.0000000000000002E-4</v>
      </c>
      <c r="S121" s="108"/>
      <c r="T121" s="110">
        <f>SUM(T122:T123)</f>
        <v>0</v>
      </c>
      <c r="AR121" s="104" t="s">
        <v>69</v>
      </c>
      <c r="AT121" s="111" t="s">
        <v>60</v>
      </c>
      <c r="AU121" s="111" t="s">
        <v>67</v>
      </c>
      <c r="AY121" s="104" t="s">
        <v>110</v>
      </c>
      <c r="BK121" s="112">
        <f>SUM(BK122:BK123)</f>
        <v>0</v>
      </c>
    </row>
    <row r="122" spans="2:65" s="197" customFormat="1" ht="16.5" customHeight="1" x14ac:dyDescent="0.2">
      <c r="B122" s="115"/>
      <c r="C122" s="181">
        <v>25</v>
      </c>
      <c r="D122" s="181" t="s">
        <v>112</v>
      </c>
      <c r="E122" s="182" t="s">
        <v>658</v>
      </c>
      <c r="F122" s="118" t="s">
        <v>659</v>
      </c>
      <c r="G122" s="119" t="s">
        <v>312</v>
      </c>
      <c r="H122" s="120">
        <v>1</v>
      </c>
      <c r="I122" s="121"/>
      <c r="J122" s="121">
        <f>ROUND(I122*H122,2)</f>
        <v>0</v>
      </c>
      <c r="K122" s="118" t="s">
        <v>505</v>
      </c>
      <c r="L122" s="24"/>
      <c r="M122" s="195" t="s">
        <v>1</v>
      </c>
      <c r="N122" s="122" t="s">
        <v>32</v>
      </c>
      <c r="O122" s="123">
        <v>0.38400000000000001</v>
      </c>
      <c r="P122" s="123">
        <f>O122*H122</f>
        <v>0.38400000000000001</v>
      </c>
      <c r="Q122" s="123">
        <v>0</v>
      </c>
      <c r="R122" s="123">
        <f>Q122*H122</f>
        <v>0</v>
      </c>
      <c r="S122" s="123">
        <v>0</v>
      </c>
      <c r="T122" s="124">
        <f>S122*H122</f>
        <v>0</v>
      </c>
      <c r="AR122" s="199" t="s">
        <v>199</v>
      </c>
      <c r="AT122" s="199" t="s">
        <v>112</v>
      </c>
      <c r="AU122" s="199" t="s">
        <v>69</v>
      </c>
      <c r="AY122" s="199" t="s">
        <v>110</v>
      </c>
      <c r="BE122" s="125">
        <f>IF(N122="základní",J122,0)</f>
        <v>0</v>
      </c>
      <c r="BF122" s="125">
        <f>IF(N122="snížená",J122,0)</f>
        <v>0</v>
      </c>
      <c r="BG122" s="125">
        <f>IF(N122="zákl. přenesená",J122,0)</f>
        <v>0</v>
      </c>
      <c r="BH122" s="125">
        <f>IF(N122="sníž. přenesená",J122,0)</f>
        <v>0</v>
      </c>
      <c r="BI122" s="125">
        <f>IF(N122="nulová",J122,0)</f>
        <v>0</v>
      </c>
      <c r="BJ122" s="199" t="s">
        <v>67</v>
      </c>
      <c r="BK122" s="125">
        <f>ROUND(I122*H122,2)</f>
        <v>0</v>
      </c>
      <c r="BL122" s="199" t="s">
        <v>199</v>
      </c>
      <c r="BM122" s="199" t="s">
        <v>660</v>
      </c>
    </row>
    <row r="123" spans="2:65" s="197" customFormat="1" ht="16.5" customHeight="1" x14ac:dyDescent="0.2">
      <c r="B123" s="115"/>
      <c r="C123" s="219">
        <v>26</v>
      </c>
      <c r="D123" s="219" t="s">
        <v>184</v>
      </c>
      <c r="E123" s="220" t="s">
        <v>661</v>
      </c>
      <c r="F123" s="143" t="s">
        <v>662</v>
      </c>
      <c r="G123" s="144" t="s">
        <v>312</v>
      </c>
      <c r="H123" s="145">
        <v>1</v>
      </c>
      <c r="I123" s="146"/>
      <c r="J123" s="146">
        <f>ROUND(I123*H123,2)</f>
        <v>0</v>
      </c>
      <c r="K123" s="143" t="s">
        <v>505</v>
      </c>
      <c r="L123" s="147"/>
      <c r="M123" s="148" t="s">
        <v>1</v>
      </c>
      <c r="N123" s="149" t="s">
        <v>32</v>
      </c>
      <c r="O123" s="123">
        <v>0</v>
      </c>
      <c r="P123" s="123">
        <f>O123*H123</f>
        <v>0</v>
      </c>
      <c r="Q123" s="123">
        <v>4.0000000000000002E-4</v>
      </c>
      <c r="R123" s="123">
        <f>Q123*H123</f>
        <v>4.0000000000000002E-4</v>
      </c>
      <c r="S123" s="123">
        <v>0</v>
      </c>
      <c r="T123" s="124">
        <f>S123*H123</f>
        <v>0</v>
      </c>
      <c r="AR123" s="199" t="s">
        <v>296</v>
      </c>
      <c r="AT123" s="199" t="s">
        <v>184</v>
      </c>
      <c r="AU123" s="199" t="s">
        <v>69</v>
      </c>
      <c r="AY123" s="199" t="s">
        <v>110</v>
      </c>
      <c r="BE123" s="125">
        <f>IF(N123="základní",J123,0)</f>
        <v>0</v>
      </c>
      <c r="BF123" s="125">
        <f>IF(N123="snížená",J123,0)</f>
        <v>0</v>
      </c>
      <c r="BG123" s="125">
        <f>IF(N123="zákl. přenesená",J123,0)</f>
        <v>0</v>
      </c>
      <c r="BH123" s="125">
        <f>IF(N123="sníž. přenesená",J123,0)</f>
        <v>0</v>
      </c>
      <c r="BI123" s="125">
        <f>IF(N123="nulová",J123,0)</f>
        <v>0</v>
      </c>
      <c r="BJ123" s="199" t="s">
        <v>67</v>
      </c>
      <c r="BK123" s="125">
        <f>ROUND(I123*H123,2)</f>
        <v>0</v>
      </c>
      <c r="BL123" s="199" t="s">
        <v>199</v>
      </c>
      <c r="BM123" s="199" t="s">
        <v>663</v>
      </c>
    </row>
    <row r="124" spans="2:65" s="10" customFormat="1" ht="26.1" customHeight="1" x14ac:dyDescent="0.25">
      <c r="B124" s="103"/>
      <c r="C124" s="230"/>
      <c r="D124" s="225" t="s">
        <v>60</v>
      </c>
      <c r="E124" s="226">
        <v>6</v>
      </c>
      <c r="F124" s="113" t="s">
        <v>632</v>
      </c>
      <c r="J124" s="114">
        <f>SUM(J126:J127)</f>
        <v>0</v>
      </c>
      <c r="K124" s="208"/>
      <c r="L124" s="103"/>
      <c r="M124" s="107"/>
      <c r="N124" s="108"/>
      <c r="O124" s="108"/>
      <c r="P124" s="109">
        <f>SUM(P125:P126)</f>
        <v>0</v>
      </c>
      <c r="Q124" s="108"/>
      <c r="R124" s="109">
        <f>SUM(R125:R126)</f>
        <v>20.900000000000002</v>
      </c>
      <c r="S124" s="108"/>
      <c r="T124" s="110">
        <f>SUM(T125:T126)</f>
        <v>0</v>
      </c>
      <c r="AR124" s="104" t="s">
        <v>69</v>
      </c>
      <c r="AT124" s="111" t="s">
        <v>60</v>
      </c>
      <c r="AU124" s="111" t="s">
        <v>67</v>
      </c>
      <c r="AY124" s="104" t="s">
        <v>110</v>
      </c>
      <c r="BK124" s="112">
        <f>SUM(BK125:BK126)</f>
        <v>0</v>
      </c>
    </row>
    <row r="125" spans="2:65" s="197" customFormat="1" ht="26.1" customHeight="1" x14ac:dyDescent="0.2">
      <c r="B125" s="115"/>
      <c r="C125" s="247"/>
      <c r="D125" s="247"/>
      <c r="E125" s="247"/>
      <c r="J125" s="246"/>
      <c r="L125" s="24"/>
      <c r="M125" s="195" t="s">
        <v>1</v>
      </c>
      <c r="N125" s="122" t="s">
        <v>32</v>
      </c>
      <c r="O125" s="123">
        <v>0.22</v>
      </c>
      <c r="P125" s="123">
        <f>O125*H125</f>
        <v>0</v>
      </c>
      <c r="Q125" s="123">
        <v>0</v>
      </c>
      <c r="R125" s="123">
        <f>Q125*H125</f>
        <v>0</v>
      </c>
      <c r="S125" s="123">
        <v>0</v>
      </c>
      <c r="T125" s="124">
        <f>S125*H125</f>
        <v>0</v>
      </c>
      <c r="AR125" s="199" t="s">
        <v>199</v>
      </c>
      <c r="AT125" s="199" t="s">
        <v>112</v>
      </c>
      <c r="AU125" s="199" t="s">
        <v>69</v>
      </c>
      <c r="AY125" s="199" t="s">
        <v>110</v>
      </c>
      <c r="BE125" s="125">
        <f>IF(N125="základní",J125,0)</f>
        <v>0</v>
      </c>
      <c r="BF125" s="125">
        <f>IF(N125="snížená",J125,0)</f>
        <v>0</v>
      </c>
      <c r="BG125" s="125">
        <f>IF(N125="zákl. přenesená",J125,0)</f>
        <v>0</v>
      </c>
      <c r="BH125" s="125">
        <f>IF(N125="sníž. přenesená",J125,0)</f>
        <v>0</v>
      </c>
      <c r="BI125" s="125">
        <f>IF(N125="nulová",J125,0)</f>
        <v>0</v>
      </c>
      <c r="BJ125" s="199" t="s">
        <v>67</v>
      </c>
      <c r="BK125" s="125">
        <f>ROUND(I125*H125,2)</f>
        <v>0</v>
      </c>
      <c r="BL125" s="199" t="s">
        <v>199</v>
      </c>
      <c r="BM125" s="199" t="s">
        <v>668</v>
      </c>
    </row>
    <row r="126" spans="2:65" s="197" customFormat="1" ht="16.5" customHeight="1" x14ac:dyDescent="0.2">
      <c r="B126" s="115"/>
      <c r="C126" s="181">
        <v>27</v>
      </c>
      <c r="D126" s="181" t="s">
        <v>112</v>
      </c>
      <c r="E126" s="216" t="s">
        <v>710</v>
      </c>
      <c r="F126" s="162" t="s">
        <v>711</v>
      </c>
      <c r="G126" s="213" t="s">
        <v>115</v>
      </c>
      <c r="H126" s="120">
        <v>38</v>
      </c>
      <c r="I126" s="121"/>
      <c r="J126" s="121">
        <f t="shared" ref="J126:J127" si="4">ROUND(I126*H126,2)</f>
        <v>0</v>
      </c>
      <c r="K126" s="162" t="s">
        <v>505</v>
      </c>
      <c r="L126" s="147"/>
      <c r="M126" s="148" t="s">
        <v>1</v>
      </c>
      <c r="N126" s="149" t="s">
        <v>32</v>
      </c>
      <c r="O126" s="123">
        <v>0</v>
      </c>
      <c r="P126" s="123">
        <f>O126*H126</f>
        <v>0</v>
      </c>
      <c r="Q126" s="123">
        <v>0.55000000000000004</v>
      </c>
      <c r="R126" s="123">
        <f>Q126*H126</f>
        <v>20.900000000000002</v>
      </c>
      <c r="S126" s="123">
        <v>0</v>
      </c>
      <c r="T126" s="124">
        <f>S126*H126</f>
        <v>0</v>
      </c>
      <c r="AR126" s="199" t="s">
        <v>296</v>
      </c>
      <c r="AT126" s="199" t="s">
        <v>184</v>
      </c>
      <c r="AU126" s="199" t="s">
        <v>69</v>
      </c>
      <c r="AY126" s="199" t="s">
        <v>110</v>
      </c>
      <c r="BE126" s="125">
        <f>IF(N126="základní",J126,0)</f>
        <v>0</v>
      </c>
      <c r="BF126" s="125">
        <f>IF(N126="snížená",J126,0)</f>
        <v>0</v>
      </c>
      <c r="BG126" s="125">
        <f>IF(N126="zákl. přenesená",J126,0)</f>
        <v>0</v>
      </c>
      <c r="BH126" s="125">
        <f>IF(N126="sníž. přenesená",J126,0)</f>
        <v>0</v>
      </c>
      <c r="BI126" s="125">
        <f>IF(N126="nulová",J126,0)</f>
        <v>0</v>
      </c>
      <c r="BJ126" s="199" t="s">
        <v>67</v>
      </c>
      <c r="BK126" s="125">
        <f>ROUND(I126*H126,2)</f>
        <v>0</v>
      </c>
      <c r="BL126" s="199" t="s">
        <v>199</v>
      </c>
      <c r="BM126" s="199" t="s">
        <v>671</v>
      </c>
    </row>
    <row r="127" spans="2:65" s="10" customFormat="1" ht="16.5" customHeight="1" x14ac:dyDescent="0.2">
      <c r="B127" s="103"/>
      <c r="C127" s="181">
        <v>28</v>
      </c>
      <c r="D127" s="181" t="s">
        <v>112</v>
      </c>
      <c r="E127" s="216" t="s">
        <v>712</v>
      </c>
      <c r="F127" s="162" t="s">
        <v>713</v>
      </c>
      <c r="G127" s="213" t="s">
        <v>115</v>
      </c>
      <c r="H127" s="120">
        <v>14</v>
      </c>
      <c r="I127" s="121"/>
      <c r="J127" s="121">
        <f t="shared" si="4"/>
        <v>0</v>
      </c>
      <c r="K127" s="162" t="s">
        <v>505</v>
      </c>
      <c r="L127" s="103"/>
      <c r="M127" s="107"/>
      <c r="N127" s="108"/>
      <c r="O127" s="108"/>
      <c r="P127" s="109">
        <f>SUM(P128:P129)</f>
        <v>0</v>
      </c>
      <c r="Q127" s="108"/>
      <c r="R127" s="109">
        <f>SUM(R128:R129)</f>
        <v>0</v>
      </c>
      <c r="S127" s="108"/>
      <c r="T127" s="110">
        <f>SUM(T128:T129)</f>
        <v>0</v>
      </c>
      <c r="AR127" s="104" t="s">
        <v>69</v>
      </c>
      <c r="AT127" s="111" t="s">
        <v>60</v>
      </c>
      <c r="AU127" s="111" t="s">
        <v>67</v>
      </c>
      <c r="AY127" s="104" t="s">
        <v>110</v>
      </c>
      <c r="BK127" s="112">
        <f>SUM(BK128:BK129)</f>
        <v>0</v>
      </c>
    </row>
    <row r="128" spans="2:65" s="197" customFormat="1" ht="26.1" customHeight="1" x14ac:dyDescent="0.2">
      <c r="B128" s="115"/>
      <c r="C128" s="169"/>
      <c r="D128" s="169"/>
      <c r="E128" s="170"/>
      <c r="F128" s="165"/>
      <c r="G128" s="166"/>
      <c r="H128" s="167"/>
      <c r="I128" s="168"/>
      <c r="J128" s="168"/>
      <c r="K128" s="165"/>
      <c r="L128" s="24"/>
      <c r="M128" s="195" t="s">
        <v>1</v>
      </c>
      <c r="N128" s="122" t="s">
        <v>32</v>
      </c>
      <c r="O128" s="123">
        <v>0.28899999999999998</v>
      </c>
      <c r="P128" s="123">
        <f>O128*H128</f>
        <v>0</v>
      </c>
      <c r="Q128" s="123">
        <v>8.0000000000000007E-5</v>
      </c>
      <c r="R128" s="123">
        <f>Q128*H128</f>
        <v>0</v>
      </c>
      <c r="S128" s="123">
        <v>0</v>
      </c>
      <c r="T128" s="124">
        <f>S128*H128</f>
        <v>0</v>
      </c>
      <c r="AR128" s="199" t="s">
        <v>199</v>
      </c>
      <c r="AT128" s="199" t="s">
        <v>112</v>
      </c>
      <c r="AU128" s="199" t="s">
        <v>69</v>
      </c>
      <c r="AY128" s="199" t="s">
        <v>110</v>
      </c>
      <c r="BE128" s="125">
        <f>IF(N128="základní",J128,0)</f>
        <v>0</v>
      </c>
      <c r="BF128" s="125">
        <f>IF(N128="snížená",J128,0)</f>
        <v>0</v>
      </c>
      <c r="BG128" s="125">
        <f>IF(N128="zákl. přenesená",J128,0)</f>
        <v>0</v>
      </c>
      <c r="BH128" s="125">
        <f>IF(N128="sníž. přenesená",J128,0)</f>
        <v>0</v>
      </c>
      <c r="BI128" s="125">
        <f>IF(N128="nulová",J128,0)</f>
        <v>0</v>
      </c>
      <c r="BJ128" s="199" t="s">
        <v>67</v>
      </c>
      <c r="BK128" s="125">
        <f>ROUND(I128*H128,2)</f>
        <v>0</v>
      </c>
      <c r="BL128" s="199" t="s">
        <v>199</v>
      </c>
      <c r="BM128" s="199" t="s">
        <v>676</v>
      </c>
    </row>
    <row r="129" spans="2:65" s="197" customFormat="1" ht="26.1" customHeight="1" x14ac:dyDescent="0.2">
      <c r="B129" s="115"/>
      <c r="C129" s="230"/>
      <c r="D129" s="230"/>
      <c r="E129" s="240"/>
      <c r="F129" s="208"/>
      <c r="G129" s="209"/>
      <c r="H129" s="210"/>
      <c r="I129" s="211"/>
      <c r="J129" s="211"/>
      <c r="K129" s="208"/>
      <c r="L129" s="147"/>
      <c r="M129" s="148" t="s">
        <v>1</v>
      </c>
      <c r="N129" s="149" t="s">
        <v>32</v>
      </c>
      <c r="O129" s="123">
        <v>0</v>
      </c>
      <c r="P129" s="123">
        <f>O129*H129</f>
        <v>0</v>
      </c>
      <c r="Q129" s="123">
        <v>1</v>
      </c>
      <c r="R129" s="123">
        <f>Q129*H129</f>
        <v>0</v>
      </c>
      <c r="S129" s="123">
        <v>0</v>
      </c>
      <c r="T129" s="124">
        <f>S129*H129</f>
        <v>0</v>
      </c>
      <c r="AR129" s="199" t="s">
        <v>158</v>
      </c>
      <c r="AT129" s="199" t="s">
        <v>184</v>
      </c>
      <c r="AU129" s="199" t="s">
        <v>69</v>
      </c>
      <c r="AY129" s="199" t="s">
        <v>110</v>
      </c>
      <c r="BE129" s="125">
        <f>IF(N129="základní",J129,0)</f>
        <v>0</v>
      </c>
      <c r="BF129" s="125">
        <f>IF(N129="snížená",J129,0)</f>
        <v>0</v>
      </c>
      <c r="BG129" s="125">
        <f>IF(N129="zákl. přenesená",J129,0)</f>
        <v>0</v>
      </c>
      <c r="BH129" s="125">
        <f>IF(N129="sníž. přenesená",J129,0)</f>
        <v>0</v>
      </c>
      <c r="BI129" s="125">
        <f>IF(N129="nulová",J129,0)</f>
        <v>0</v>
      </c>
      <c r="BJ129" s="199" t="s">
        <v>67</v>
      </c>
      <c r="BK129" s="125">
        <f>ROUND(I129*H129,2)</f>
        <v>0</v>
      </c>
      <c r="BL129" s="199" t="s">
        <v>116</v>
      </c>
      <c r="BM129" s="199" t="s">
        <v>679</v>
      </c>
    </row>
    <row r="130" spans="2:65" s="10" customFormat="1" ht="26.1" customHeight="1" x14ac:dyDescent="0.25">
      <c r="B130" s="103"/>
      <c r="C130" s="177"/>
      <c r="D130" s="225" t="s">
        <v>60</v>
      </c>
      <c r="E130" s="226" t="s">
        <v>680</v>
      </c>
      <c r="F130" s="113" t="s">
        <v>681</v>
      </c>
      <c r="J130" s="114">
        <f>SUM(J131:J133)</f>
        <v>0</v>
      </c>
      <c r="L130" s="103"/>
      <c r="M130" s="107"/>
      <c r="N130" s="108"/>
      <c r="O130" s="108"/>
      <c r="P130" s="109">
        <f>SUM(P131:P134)</f>
        <v>4.4659999999999993</v>
      </c>
      <c r="Q130" s="108"/>
      <c r="R130" s="109">
        <f>SUM(R131:R134)</f>
        <v>6.3E-3</v>
      </c>
      <c r="S130" s="108"/>
      <c r="T130" s="110">
        <f>SUM(T131:T134)</f>
        <v>0</v>
      </c>
      <c r="AR130" s="104" t="s">
        <v>69</v>
      </c>
      <c r="AT130" s="111" t="s">
        <v>60</v>
      </c>
      <c r="AU130" s="111" t="s">
        <v>67</v>
      </c>
      <c r="AY130" s="104" t="s">
        <v>110</v>
      </c>
      <c r="BK130" s="112">
        <f>SUM(BK131:BK134)</f>
        <v>0</v>
      </c>
    </row>
    <row r="131" spans="2:65" s="197" customFormat="1" ht="16.5" customHeight="1" x14ac:dyDescent="0.2">
      <c r="B131" s="115"/>
      <c r="C131" s="181">
        <v>29</v>
      </c>
      <c r="D131" s="181" t="s">
        <v>112</v>
      </c>
      <c r="E131" s="182" t="s">
        <v>682</v>
      </c>
      <c r="F131" s="118" t="s">
        <v>683</v>
      </c>
      <c r="G131" s="119" t="s">
        <v>115</v>
      </c>
      <c r="H131" s="120">
        <v>14</v>
      </c>
      <c r="I131" s="121"/>
      <c r="J131" s="121">
        <f>ROUND(I131*H131,2)</f>
        <v>0</v>
      </c>
      <c r="K131" s="118" t="s">
        <v>607</v>
      </c>
      <c r="L131" s="24"/>
      <c r="M131" s="195" t="s">
        <v>1</v>
      </c>
      <c r="N131" s="122" t="s">
        <v>32</v>
      </c>
      <c r="O131" s="123">
        <v>0.21099999999999999</v>
      </c>
      <c r="P131" s="123">
        <f>O131*H131</f>
        <v>2.9539999999999997</v>
      </c>
      <c r="Q131" s="123">
        <v>3.3E-4</v>
      </c>
      <c r="R131" s="123">
        <f>Q131*H131</f>
        <v>4.62E-3</v>
      </c>
      <c r="S131" s="123">
        <v>0</v>
      </c>
      <c r="T131" s="124">
        <f>S131*H131</f>
        <v>0</v>
      </c>
      <c r="AR131" s="199" t="s">
        <v>199</v>
      </c>
      <c r="AT131" s="199" t="s">
        <v>112</v>
      </c>
      <c r="AU131" s="199" t="s">
        <v>69</v>
      </c>
      <c r="AY131" s="199" t="s">
        <v>110</v>
      </c>
      <c r="BE131" s="125">
        <f>IF(N131="základní",J131,0)</f>
        <v>0</v>
      </c>
      <c r="BF131" s="125">
        <f>IF(N131="snížená",J131,0)</f>
        <v>0</v>
      </c>
      <c r="BG131" s="125">
        <f>IF(N131="zákl. přenesená",J131,0)</f>
        <v>0</v>
      </c>
      <c r="BH131" s="125">
        <f>IF(N131="sníž. přenesená",J131,0)</f>
        <v>0</v>
      </c>
      <c r="BI131" s="125">
        <f>IF(N131="nulová",J131,0)</f>
        <v>0</v>
      </c>
      <c r="BJ131" s="199" t="s">
        <v>67</v>
      </c>
      <c r="BK131" s="125">
        <f>ROUND(I131*H131,2)</f>
        <v>0</v>
      </c>
      <c r="BL131" s="199" t="s">
        <v>199</v>
      </c>
      <c r="BM131" s="199" t="s">
        <v>684</v>
      </c>
    </row>
    <row r="132" spans="2:65" s="11" customFormat="1" ht="16.5" customHeight="1" x14ac:dyDescent="0.2">
      <c r="B132" s="126"/>
      <c r="C132" s="178">
        <v>30</v>
      </c>
      <c r="D132" s="248" t="s">
        <v>118</v>
      </c>
      <c r="E132" s="249" t="s">
        <v>1</v>
      </c>
      <c r="F132" s="129">
        <v>14</v>
      </c>
      <c r="H132" s="130">
        <v>14</v>
      </c>
      <c r="L132" s="126"/>
      <c r="M132" s="131"/>
      <c r="N132" s="132"/>
      <c r="O132" s="132"/>
      <c r="P132" s="132"/>
      <c r="Q132" s="132"/>
      <c r="R132" s="132"/>
      <c r="S132" s="132"/>
      <c r="T132" s="133"/>
      <c r="AT132" s="128" t="s">
        <v>118</v>
      </c>
      <c r="AU132" s="128" t="s">
        <v>69</v>
      </c>
      <c r="AV132" s="11" t="s">
        <v>69</v>
      </c>
      <c r="AW132" s="11" t="s">
        <v>24</v>
      </c>
      <c r="AX132" s="11" t="s">
        <v>67</v>
      </c>
      <c r="AY132" s="128" t="s">
        <v>110</v>
      </c>
    </row>
    <row r="133" spans="2:65" s="197" customFormat="1" ht="16.5" customHeight="1" x14ac:dyDescent="0.2">
      <c r="B133" s="115"/>
      <c r="C133" s="181">
        <v>15</v>
      </c>
      <c r="D133" s="181" t="s">
        <v>112</v>
      </c>
      <c r="E133" s="182" t="s">
        <v>685</v>
      </c>
      <c r="F133" s="118" t="s">
        <v>686</v>
      </c>
      <c r="G133" s="119" t="s">
        <v>115</v>
      </c>
      <c r="H133" s="120">
        <v>14</v>
      </c>
      <c r="I133" s="121"/>
      <c r="J133" s="121">
        <f>ROUND(I133*H133,2)</f>
        <v>0</v>
      </c>
      <c r="K133" s="118" t="s">
        <v>607</v>
      </c>
      <c r="L133" s="24"/>
      <c r="M133" s="195" t="s">
        <v>1</v>
      </c>
      <c r="N133" s="122" t="s">
        <v>32</v>
      </c>
      <c r="O133" s="123">
        <v>0.108</v>
      </c>
      <c r="P133" s="123">
        <f>O133*H133</f>
        <v>1.512</v>
      </c>
      <c r="Q133" s="123">
        <v>1.2E-4</v>
      </c>
      <c r="R133" s="123">
        <f>Q133*H133</f>
        <v>1.6800000000000001E-3</v>
      </c>
      <c r="S133" s="123">
        <v>0</v>
      </c>
      <c r="T133" s="124">
        <f>S133*H133</f>
        <v>0</v>
      </c>
      <c r="AR133" s="199" t="s">
        <v>199</v>
      </c>
      <c r="AT133" s="199" t="s">
        <v>112</v>
      </c>
      <c r="AU133" s="199" t="s">
        <v>69</v>
      </c>
      <c r="AY133" s="199" t="s">
        <v>110</v>
      </c>
      <c r="BE133" s="125">
        <f>IF(N133="základní",J133,0)</f>
        <v>0</v>
      </c>
      <c r="BF133" s="125">
        <f>IF(N133="snížená",J133,0)</f>
        <v>0</v>
      </c>
      <c r="BG133" s="125">
        <f>IF(N133="zákl. přenesená",J133,0)</f>
        <v>0</v>
      </c>
      <c r="BH133" s="125">
        <f>IF(N133="sníž. přenesená",J133,0)</f>
        <v>0</v>
      </c>
      <c r="BI133" s="125">
        <f>IF(N133="nulová",J133,0)</f>
        <v>0</v>
      </c>
      <c r="BJ133" s="199" t="s">
        <v>67</v>
      </c>
      <c r="BK133" s="125">
        <f>ROUND(I133*H133,2)</f>
        <v>0</v>
      </c>
      <c r="BL133" s="199" t="s">
        <v>199</v>
      </c>
      <c r="BM133" s="199" t="s">
        <v>687</v>
      </c>
    </row>
    <row r="134" spans="2:65" s="11" customFormat="1" ht="26.1" customHeight="1" x14ac:dyDescent="0.2">
      <c r="B134" s="126"/>
      <c r="C134" s="178"/>
      <c r="D134" s="248" t="s">
        <v>118</v>
      </c>
      <c r="E134" s="249" t="s">
        <v>1</v>
      </c>
      <c r="F134" s="129">
        <v>14</v>
      </c>
      <c r="H134" s="130">
        <v>14</v>
      </c>
      <c r="L134" s="126"/>
      <c r="M134" s="131"/>
      <c r="N134" s="132"/>
      <c r="O134" s="132"/>
      <c r="P134" s="132"/>
      <c r="Q134" s="132"/>
      <c r="R134" s="132"/>
      <c r="S134" s="132"/>
      <c r="T134" s="133"/>
      <c r="AT134" s="128" t="s">
        <v>118</v>
      </c>
      <c r="AU134" s="128" t="s">
        <v>69</v>
      </c>
      <c r="AV134" s="11" t="s">
        <v>69</v>
      </c>
      <c r="AW134" s="11" t="s">
        <v>24</v>
      </c>
      <c r="AX134" s="11" t="s">
        <v>67</v>
      </c>
      <c r="AY134" s="128" t="s">
        <v>110</v>
      </c>
    </row>
    <row r="135" spans="2:65" s="10" customFormat="1" ht="26.1" customHeight="1" x14ac:dyDescent="0.25">
      <c r="B135" s="103"/>
      <c r="C135" s="177"/>
      <c r="D135" s="225" t="s">
        <v>60</v>
      </c>
      <c r="E135" s="226" t="s">
        <v>688</v>
      </c>
      <c r="F135" s="113" t="s">
        <v>689</v>
      </c>
      <c r="J135" s="114">
        <f>BK135</f>
        <v>0</v>
      </c>
      <c r="L135" s="103"/>
      <c r="M135" s="107"/>
      <c r="N135" s="108"/>
      <c r="O135" s="108"/>
      <c r="P135" s="109">
        <f>SUM(P136:P141)</f>
        <v>6.6039999999999992</v>
      </c>
      <c r="Q135" s="108"/>
      <c r="R135" s="109">
        <f>SUM(R136:R141)</f>
        <v>5.8760000000000007E-2</v>
      </c>
      <c r="S135" s="108"/>
      <c r="T135" s="110">
        <f>SUM(T136:T141)</f>
        <v>1.6119999999999999E-2</v>
      </c>
      <c r="AR135" s="104" t="s">
        <v>69</v>
      </c>
      <c r="AT135" s="111" t="s">
        <v>60</v>
      </c>
      <c r="AU135" s="111" t="s">
        <v>67</v>
      </c>
      <c r="AY135" s="104" t="s">
        <v>110</v>
      </c>
      <c r="BK135" s="112">
        <f>SUM(BK136:BK141)</f>
        <v>0</v>
      </c>
    </row>
    <row r="136" spans="2:65" s="197" customFormat="1" ht="16.5" customHeight="1" x14ac:dyDescent="0.2">
      <c r="B136" s="115"/>
      <c r="C136" s="181">
        <v>31</v>
      </c>
      <c r="D136" s="181" t="s">
        <v>112</v>
      </c>
      <c r="E136" s="182" t="s">
        <v>690</v>
      </c>
      <c r="F136" s="118" t="s">
        <v>691</v>
      </c>
      <c r="G136" s="119" t="s">
        <v>115</v>
      </c>
      <c r="H136" s="120">
        <f>14+38</f>
        <v>52</v>
      </c>
      <c r="I136" s="121"/>
      <c r="J136" s="121">
        <f>ROUND(I136*H136,2)</f>
        <v>0</v>
      </c>
      <c r="K136" s="118" t="s">
        <v>607</v>
      </c>
      <c r="L136" s="24"/>
      <c r="M136" s="195" t="s">
        <v>1</v>
      </c>
      <c r="N136" s="122" t="s">
        <v>32</v>
      </c>
      <c r="O136" s="123">
        <v>7.3999999999999996E-2</v>
      </c>
      <c r="P136" s="123">
        <f>O136*H136</f>
        <v>3.8479999999999999</v>
      </c>
      <c r="Q136" s="123">
        <v>1E-3</v>
      </c>
      <c r="R136" s="123">
        <f>Q136*H136</f>
        <v>5.2000000000000005E-2</v>
      </c>
      <c r="S136" s="123">
        <v>3.1E-4</v>
      </c>
      <c r="T136" s="124">
        <f>S136*H136</f>
        <v>1.6119999999999999E-2</v>
      </c>
      <c r="AR136" s="199" t="s">
        <v>199</v>
      </c>
      <c r="AT136" s="199" t="s">
        <v>112</v>
      </c>
      <c r="AU136" s="199" t="s">
        <v>69</v>
      </c>
      <c r="AY136" s="199" t="s">
        <v>110</v>
      </c>
      <c r="BE136" s="125">
        <f>IF(N136="základní",J136,0)</f>
        <v>0</v>
      </c>
      <c r="BF136" s="125">
        <f>IF(N136="snížená",J136,0)</f>
        <v>0</v>
      </c>
      <c r="BG136" s="125">
        <f>IF(N136="zákl. přenesená",J136,0)</f>
        <v>0</v>
      </c>
      <c r="BH136" s="125">
        <f>IF(N136="sníž. přenesená",J136,0)</f>
        <v>0</v>
      </c>
      <c r="BI136" s="125">
        <f>IF(N136="nulová",J136,0)</f>
        <v>0</v>
      </c>
      <c r="BJ136" s="199" t="s">
        <v>67</v>
      </c>
      <c r="BK136" s="125">
        <f>ROUND(I136*H136,2)</f>
        <v>0</v>
      </c>
      <c r="BL136" s="199" t="s">
        <v>199</v>
      </c>
      <c r="BM136" s="199" t="s">
        <v>692</v>
      </c>
    </row>
    <row r="137" spans="2:65" s="197" customFormat="1" ht="26.1" customHeight="1" x14ac:dyDescent="0.2">
      <c r="B137" s="24"/>
      <c r="C137" s="247"/>
      <c r="D137" s="248" t="s">
        <v>245</v>
      </c>
      <c r="E137" s="247"/>
      <c r="F137" s="150" t="s">
        <v>709</v>
      </c>
      <c r="J137" s="246"/>
      <c r="L137" s="24"/>
      <c r="M137" s="151"/>
      <c r="N137" s="46"/>
      <c r="O137" s="46"/>
      <c r="P137" s="46"/>
      <c r="Q137" s="46"/>
      <c r="R137" s="46"/>
      <c r="S137" s="46"/>
      <c r="T137" s="47"/>
      <c r="AT137" s="199" t="s">
        <v>245</v>
      </c>
      <c r="AU137" s="199" t="s">
        <v>69</v>
      </c>
    </row>
    <row r="138" spans="2:65" s="11" customFormat="1" ht="26.1" customHeight="1" x14ac:dyDescent="0.2">
      <c r="B138" s="126"/>
      <c r="C138" s="178"/>
      <c r="D138" s="248" t="s">
        <v>118</v>
      </c>
      <c r="E138" s="249" t="s">
        <v>1</v>
      </c>
      <c r="F138" s="129"/>
      <c r="H138" s="130">
        <v>52</v>
      </c>
      <c r="L138" s="126"/>
      <c r="M138" s="131"/>
      <c r="N138" s="132"/>
      <c r="O138" s="132"/>
      <c r="P138" s="132"/>
      <c r="Q138" s="132"/>
      <c r="R138" s="132"/>
      <c r="S138" s="132"/>
      <c r="T138" s="133"/>
      <c r="AT138" s="128" t="s">
        <v>118</v>
      </c>
      <c r="AU138" s="128" t="s">
        <v>69</v>
      </c>
      <c r="AV138" s="11" t="s">
        <v>69</v>
      </c>
      <c r="AW138" s="11" t="s">
        <v>24</v>
      </c>
      <c r="AX138" s="11" t="s">
        <v>67</v>
      </c>
      <c r="AY138" s="128" t="s">
        <v>110</v>
      </c>
    </row>
    <row r="139" spans="2:65" s="197" customFormat="1" ht="16.5" customHeight="1" x14ac:dyDescent="0.2">
      <c r="B139" s="115"/>
      <c r="C139" s="181">
        <v>17</v>
      </c>
      <c r="D139" s="181" t="s">
        <v>112</v>
      </c>
      <c r="E139" s="182" t="s">
        <v>694</v>
      </c>
      <c r="F139" s="118" t="s">
        <v>695</v>
      </c>
      <c r="G139" s="119" t="s">
        <v>115</v>
      </c>
      <c r="H139" s="120">
        <v>52</v>
      </c>
      <c r="I139" s="121"/>
      <c r="J139" s="121">
        <f>ROUND(I139*H139,2)</f>
        <v>0</v>
      </c>
      <c r="K139" s="118" t="s">
        <v>607</v>
      </c>
      <c r="L139" s="24"/>
      <c r="M139" s="195" t="s">
        <v>1</v>
      </c>
      <c r="N139" s="122" t="s">
        <v>32</v>
      </c>
      <c r="O139" s="123">
        <v>5.2999999999999999E-2</v>
      </c>
      <c r="P139" s="123">
        <f>O139*H139</f>
        <v>2.7559999999999998</v>
      </c>
      <c r="Q139" s="123">
        <v>1.2999999999999999E-4</v>
      </c>
      <c r="R139" s="123">
        <f>Q139*H139</f>
        <v>6.7599999999999995E-3</v>
      </c>
      <c r="S139" s="123">
        <v>0</v>
      </c>
      <c r="T139" s="124">
        <f>S139*H139</f>
        <v>0</v>
      </c>
      <c r="AR139" s="199" t="s">
        <v>199</v>
      </c>
      <c r="AT139" s="199" t="s">
        <v>112</v>
      </c>
      <c r="AU139" s="199" t="s">
        <v>69</v>
      </c>
      <c r="AY139" s="199" t="s">
        <v>110</v>
      </c>
      <c r="BE139" s="125">
        <f>IF(N139="základní",J139,0)</f>
        <v>0</v>
      </c>
      <c r="BF139" s="125">
        <f>IF(N139="snížená",J139,0)</f>
        <v>0</v>
      </c>
      <c r="BG139" s="125">
        <f>IF(N139="zákl. přenesená",J139,0)</f>
        <v>0</v>
      </c>
      <c r="BH139" s="125">
        <f>IF(N139="sníž. přenesená",J139,0)</f>
        <v>0</v>
      </c>
      <c r="BI139" s="125">
        <f>IF(N139="nulová",J139,0)</f>
        <v>0</v>
      </c>
      <c r="BJ139" s="199" t="s">
        <v>67</v>
      </c>
      <c r="BK139" s="125">
        <f>ROUND(I139*H139,2)</f>
        <v>0</v>
      </c>
      <c r="BL139" s="199" t="s">
        <v>199</v>
      </c>
      <c r="BM139" s="199" t="s">
        <v>696</v>
      </c>
    </row>
    <row r="140" spans="2:65" s="197" customFormat="1" ht="26.1" customHeight="1" x14ac:dyDescent="0.2">
      <c r="B140" s="24"/>
      <c r="C140" s="247"/>
      <c r="D140" s="248" t="s">
        <v>245</v>
      </c>
      <c r="E140" s="247"/>
      <c r="F140" s="150" t="s">
        <v>709</v>
      </c>
      <c r="J140" s="246"/>
      <c r="L140" s="24"/>
      <c r="M140" s="151"/>
      <c r="N140" s="46"/>
      <c r="O140" s="46"/>
      <c r="P140" s="46"/>
      <c r="Q140" s="46"/>
      <c r="R140" s="46"/>
      <c r="S140" s="46"/>
      <c r="T140" s="47"/>
      <c r="AT140" s="199" t="s">
        <v>245</v>
      </c>
      <c r="AU140" s="199" t="s">
        <v>69</v>
      </c>
    </row>
    <row r="141" spans="2:65" s="11" customFormat="1" ht="26.1" customHeight="1" x14ac:dyDescent="0.2">
      <c r="B141" s="126"/>
      <c r="C141" s="178"/>
      <c r="D141" s="248" t="s">
        <v>118</v>
      </c>
      <c r="E141" s="249" t="s">
        <v>1</v>
      </c>
      <c r="F141" s="129"/>
      <c r="H141" s="130">
        <v>52</v>
      </c>
      <c r="L141" s="126"/>
      <c r="M141" s="131"/>
      <c r="N141" s="132"/>
      <c r="O141" s="132"/>
      <c r="P141" s="132"/>
      <c r="Q141" s="132"/>
      <c r="R141" s="132"/>
      <c r="S141" s="132"/>
      <c r="T141" s="133"/>
      <c r="AT141" s="128" t="s">
        <v>118</v>
      </c>
      <c r="AU141" s="128" t="s">
        <v>69</v>
      </c>
      <c r="AV141" s="11" t="s">
        <v>69</v>
      </c>
      <c r="AW141" s="11" t="s">
        <v>24</v>
      </c>
      <c r="AX141" s="11" t="s">
        <v>67</v>
      </c>
      <c r="AY141" s="128" t="s">
        <v>110</v>
      </c>
    </row>
    <row r="142" spans="2:65" s="10" customFormat="1" ht="26.1" customHeight="1" x14ac:dyDescent="0.25">
      <c r="B142" s="103"/>
      <c r="C142" s="177"/>
      <c r="D142" s="225" t="s">
        <v>60</v>
      </c>
      <c r="E142" s="227" t="s">
        <v>184</v>
      </c>
      <c r="F142" s="105" t="s">
        <v>697</v>
      </c>
      <c r="J142" s="106">
        <f>SUM(J143,J146)</f>
        <v>0</v>
      </c>
      <c r="L142" s="103"/>
      <c r="M142" s="107"/>
      <c r="N142" s="108"/>
      <c r="O142" s="108"/>
      <c r="P142" s="109">
        <f>P143</f>
        <v>1.38</v>
      </c>
      <c r="Q142" s="108"/>
      <c r="R142" s="109">
        <f>R143</f>
        <v>3.5999999999999999E-3</v>
      </c>
      <c r="S142" s="108"/>
      <c r="T142" s="110">
        <f>T143</f>
        <v>0</v>
      </c>
      <c r="AR142" s="104" t="s">
        <v>128</v>
      </c>
      <c r="AT142" s="111" t="s">
        <v>60</v>
      </c>
      <c r="AU142" s="111" t="s">
        <v>61</v>
      </c>
      <c r="AY142" s="104" t="s">
        <v>110</v>
      </c>
      <c r="BK142" s="112">
        <f>BK143</f>
        <v>0</v>
      </c>
    </row>
    <row r="143" spans="2:65" s="10" customFormat="1" ht="26.1" customHeight="1" x14ac:dyDescent="0.25">
      <c r="B143" s="103"/>
      <c r="C143" s="177"/>
      <c r="D143" s="225" t="s">
        <v>60</v>
      </c>
      <c r="E143" s="226" t="s">
        <v>698</v>
      </c>
      <c r="F143" s="113" t="s">
        <v>699</v>
      </c>
      <c r="J143" s="114">
        <f>SUM(J144:J145)</f>
        <v>0</v>
      </c>
      <c r="L143" s="103"/>
      <c r="M143" s="107"/>
      <c r="N143" s="108"/>
      <c r="O143" s="108"/>
      <c r="P143" s="109">
        <f>SUM(P144:P145)</f>
        <v>1.38</v>
      </c>
      <c r="Q143" s="108"/>
      <c r="R143" s="109">
        <f>SUM(R144:R145)</f>
        <v>3.5999999999999999E-3</v>
      </c>
      <c r="S143" s="108"/>
      <c r="T143" s="110">
        <f>SUM(T144:T145)</f>
        <v>0</v>
      </c>
      <c r="AR143" s="104" t="s">
        <v>128</v>
      </c>
      <c r="AT143" s="111" t="s">
        <v>60</v>
      </c>
      <c r="AU143" s="111" t="s">
        <v>67</v>
      </c>
      <c r="AY143" s="104" t="s">
        <v>110</v>
      </c>
      <c r="BK143" s="112">
        <f>SUM(BK144:BK145)</f>
        <v>0</v>
      </c>
    </row>
    <row r="144" spans="2:65" s="197" customFormat="1" ht="26.1" customHeight="1" x14ac:dyDescent="0.2">
      <c r="B144" s="115"/>
      <c r="C144" s="181">
        <v>32</v>
      </c>
      <c r="D144" s="181" t="s">
        <v>112</v>
      </c>
      <c r="E144" s="182" t="s">
        <v>700</v>
      </c>
      <c r="F144" s="118" t="s">
        <v>701</v>
      </c>
      <c r="G144" s="119" t="s">
        <v>243</v>
      </c>
      <c r="H144" s="120">
        <v>30</v>
      </c>
      <c r="I144" s="121"/>
      <c r="J144" s="121">
        <f>ROUND(I144*H144,2)</f>
        <v>0</v>
      </c>
      <c r="K144" s="118" t="s">
        <v>607</v>
      </c>
      <c r="L144" s="24"/>
      <c r="M144" s="195" t="s">
        <v>1</v>
      </c>
      <c r="N144" s="122" t="s">
        <v>32</v>
      </c>
      <c r="O144" s="123">
        <v>4.5999999999999999E-2</v>
      </c>
      <c r="P144" s="123">
        <f>O144*H144</f>
        <v>1.38</v>
      </c>
      <c r="Q144" s="123">
        <v>0</v>
      </c>
      <c r="R144" s="123">
        <f>Q144*H144</f>
        <v>0</v>
      </c>
      <c r="S144" s="123">
        <v>0</v>
      </c>
      <c r="T144" s="124">
        <f>S144*H144</f>
        <v>0</v>
      </c>
      <c r="AR144" s="199" t="s">
        <v>425</v>
      </c>
      <c r="AT144" s="199" t="s">
        <v>112</v>
      </c>
      <c r="AU144" s="199" t="s">
        <v>69</v>
      </c>
      <c r="AY144" s="199" t="s">
        <v>110</v>
      </c>
      <c r="BE144" s="125">
        <f>IF(N144="základní",J144,0)</f>
        <v>0</v>
      </c>
      <c r="BF144" s="125">
        <f>IF(N144="snížená",J144,0)</f>
        <v>0</v>
      </c>
      <c r="BG144" s="125">
        <f>IF(N144="zákl. přenesená",J144,0)</f>
        <v>0</v>
      </c>
      <c r="BH144" s="125">
        <f>IF(N144="sníž. přenesená",J144,0)</f>
        <v>0</v>
      </c>
      <c r="BI144" s="125">
        <f>IF(N144="nulová",J144,0)</f>
        <v>0</v>
      </c>
      <c r="BJ144" s="199" t="s">
        <v>67</v>
      </c>
      <c r="BK144" s="125">
        <f>ROUND(I144*H144,2)</f>
        <v>0</v>
      </c>
      <c r="BL144" s="199" t="s">
        <v>425</v>
      </c>
      <c r="BM144" s="199" t="s">
        <v>702</v>
      </c>
    </row>
    <row r="145" spans="1:65" s="197" customFormat="1" ht="26.1" customHeight="1" x14ac:dyDescent="0.2">
      <c r="B145" s="115"/>
      <c r="C145" s="141">
        <v>33</v>
      </c>
      <c r="D145" s="219" t="s">
        <v>184</v>
      </c>
      <c r="E145" s="220" t="s">
        <v>703</v>
      </c>
      <c r="F145" s="143" t="s">
        <v>704</v>
      </c>
      <c r="G145" s="144" t="s">
        <v>243</v>
      </c>
      <c r="H145" s="145">
        <v>30</v>
      </c>
      <c r="I145" s="146"/>
      <c r="J145" s="146">
        <f>ROUND(I145*H145,2)</f>
        <v>0</v>
      </c>
      <c r="K145" s="143" t="s">
        <v>607</v>
      </c>
      <c r="L145" s="147"/>
      <c r="M145" s="206" t="s">
        <v>1</v>
      </c>
      <c r="N145" s="207" t="s">
        <v>32</v>
      </c>
      <c r="O145" s="154">
        <v>0</v>
      </c>
      <c r="P145" s="154">
        <f>O145*H145</f>
        <v>0</v>
      </c>
      <c r="Q145" s="154">
        <v>1.2E-4</v>
      </c>
      <c r="R145" s="154">
        <f>Q145*H145</f>
        <v>3.5999999999999999E-3</v>
      </c>
      <c r="S145" s="154">
        <v>0</v>
      </c>
      <c r="T145" s="155">
        <f>S145*H145</f>
        <v>0</v>
      </c>
      <c r="AR145" s="199" t="s">
        <v>705</v>
      </c>
      <c r="AT145" s="199" t="s">
        <v>184</v>
      </c>
      <c r="AU145" s="199" t="s">
        <v>69</v>
      </c>
      <c r="AY145" s="199" t="s">
        <v>110</v>
      </c>
      <c r="BE145" s="125">
        <f>IF(N145="základní",J145,0)</f>
        <v>0</v>
      </c>
      <c r="BF145" s="125">
        <f>IF(N145="snížená",J145,0)</f>
        <v>0</v>
      </c>
      <c r="BG145" s="125">
        <f>IF(N145="zákl. přenesená",J145,0)</f>
        <v>0</v>
      </c>
      <c r="BH145" s="125">
        <f>IF(N145="sníž. přenesená",J145,0)</f>
        <v>0</v>
      </c>
      <c r="BI145" s="125">
        <f>IF(N145="nulová",J145,0)</f>
        <v>0</v>
      </c>
      <c r="BJ145" s="199" t="s">
        <v>67</v>
      </c>
      <c r="BK145" s="125">
        <f>ROUND(I145*H145,2)</f>
        <v>0</v>
      </c>
      <c r="BL145" s="199" t="s">
        <v>705</v>
      </c>
      <c r="BM145" s="199" t="s">
        <v>706</v>
      </c>
    </row>
    <row r="146" spans="1:65" s="197" customFormat="1" ht="26.1" customHeight="1" x14ac:dyDescent="0.25">
      <c r="A146" s="10"/>
      <c r="B146" s="389"/>
      <c r="C146" s="307"/>
      <c r="D146" s="327" t="s">
        <v>60</v>
      </c>
      <c r="E146" s="327" t="s">
        <v>421</v>
      </c>
      <c r="F146" s="327" t="s">
        <v>557</v>
      </c>
      <c r="G146" s="329"/>
      <c r="H146" s="329"/>
      <c r="I146" s="329"/>
      <c r="J146" s="328">
        <f>SUM(J147)</f>
        <v>0</v>
      </c>
      <c r="K146" s="307"/>
      <c r="L146" s="103"/>
    </row>
    <row r="147" spans="1:65" ht="16.5" customHeight="1" x14ac:dyDescent="0.2">
      <c r="A147" s="267"/>
      <c r="B147" s="390"/>
      <c r="C147" s="281">
        <v>34</v>
      </c>
      <c r="D147" s="281" t="s">
        <v>112</v>
      </c>
      <c r="E147" s="282" t="s">
        <v>558</v>
      </c>
      <c r="F147" s="283" t="s">
        <v>559</v>
      </c>
      <c r="G147" s="284" t="s">
        <v>560</v>
      </c>
      <c r="H147" s="285">
        <v>200</v>
      </c>
      <c r="I147" s="286"/>
      <c r="J147" s="286">
        <f>ROUND(I147*H147,2)</f>
        <v>0</v>
      </c>
      <c r="K147" s="283" t="s">
        <v>1</v>
      </c>
      <c r="L147" s="24"/>
    </row>
    <row r="148" spans="1:65" ht="26.1" customHeight="1" x14ac:dyDescent="0.25">
      <c r="A148" s="10"/>
      <c r="B148" s="389"/>
      <c r="C148" s="307"/>
      <c r="D148" s="308" t="s">
        <v>60</v>
      </c>
      <c r="E148" s="309" t="s">
        <v>562</v>
      </c>
      <c r="F148" s="309" t="s">
        <v>563</v>
      </c>
      <c r="G148" s="307"/>
      <c r="H148" s="307"/>
      <c r="I148" s="307"/>
      <c r="J148" s="310">
        <f>SUM(J149:J155)</f>
        <v>0</v>
      </c>
      <c r="K148" s="307"/>
      <c r="L148" s="103"/>
    </row>
    <row r="149" spans="1:65" ht="16.5" customHeight="1" x14ac:dyDescent="0.2">
      <c r="A149" s="267"/>
      <c r="B149" s="390"/>
      <c r="C149" s="281">
        <v>35</v>
      </c>
      <c r="D149" s="281" t="s">
        <v>112</v>
      </c>
      <c r="E149" s="282" t="s">
        <v>819</v>
      </c>
      <c r="F149" s="283" t="s">
        <v>565</v>
      </c>
      <c r="G149" s="284" t="s">
        <v>566</v>
      </c>
      <c r="H149" s="285">
        <v>20</v>
      </c>
      <c r="I149" s="286"/>
      <c r="J149" s="286">
        <f>ROUND(I149*H149,2)</f>
        <v>0</v>
      </c>
      <c r="K149" s="283" t="s">
        <v>1</v>
      </c>
      <c r="L149" s="24"/>
    </row>
    <row r="150" spans="1:65" ht="67.2" x14ac:dyDescent="0.2">
      <c r="A150" s="267"/>
      <c r="B150" s="390"/>
      <c r="C150" s="298"/>
      <c r="D150" s="311" t="s">
        <v>245</v>
      </c>
      <c r="E150" s="298"/>
      <c r="F150" s="326" t="s">
        <v>852</v>
      </c>
      <c r="G150" s="298"/>
      <c r="H150" s="298"/>
      <c r="I150" s="298"/>
      <c r="J150" s="298"/>
      <c r="K150" s="298"/>
      <c r="L150" s="24"/>
    </row>
    <row r="151" spans="1:65" ht="26.1" customHeight="1" x14ac:dyDescent="0.2">
      <c r="A151" s="267"/>
      <c r="B151" s="390"/>
      <c r="C151" s="281">
        <v>36</v>
      </c>
      <c r="D151" s="281" t="s">
        <v>112</v>
      </c>
      <c r="E151" s="282" t="s">
        <v>570</v>
      </c>
      <c r="F151" s="283" t="s">
        <v>571</v>
      </c>
      <c r="G151" s="284" t="s">
        <v>566</v>
      </c>
      <c r="H151" s="285">
        <v>30</v>
      </c>
      <c r="I151" s="286"/>
      <c r="J151" s="286">
        <f>ROUND(I151*H151,2)</f>
        <v>0</v>
      </c>
      <c r="K151" s="283" t="s">
        <v>1</v>
      </c>
      <c r="L151" s="24"/>
    </row>
    <row r="152" spans="1:65" ht="19.2" x14ac:dyDescent="0.2">
      <c r="A152" s="267"/>
      <c r="B152" s="390"/>
      <c r="C152" s="298"/>
      <c r="D152" s="311" t="s">
        <v>245</v>
      </c>
      <c r="E152" s="298"/>
      <c r="F152" s="326" t="s">
        <v>853</v>
      </c>
      <c r="G152" s="298"/>
      <c r="H152" s="298"/>
      <c r="I152" s="298"/>
      <c r="J152" s="298"/>
      <c r="K152" s="298"/>
      <c r="L152" s="24"/>
    </row>
    <row r="153" spans="1:65" s="468" customFormat="1" x14ac:dyDescent="0.2">
      <c r="A153" s="467"/>
      <c r="B153" s="390"/>
      <c r="C153" s="493"/>
      <c r="D153" s="311"/>
      <c r="E153" s="493"/>
      <c r="F153" s="326" t="s">
        <v>972</v>
      </c>
      <c r="G153" s="493"/>
      <c r="H153" s="493"/>
      <c r="I153" s="493"/>
      <c r="J153" s="493"/>
      <c r="K153" s="493"/>
      <c r="L153" s="24"/>
    </row>
    <row r="154" spans="1:65" s="522" customFormat="1" x14ac:dyDescent="0.2">
      <c r="A154" s="523"/>
      <c r="B154" s="390"/>
      <c r="C154" s="301" t="s">
        <v>991</v>
      </c>
      <c r="D154" s="301" t="s">
        <v>112</v>
      </c>
      <c r="E154" s="337" t="s">
        <v>570</v>
      </c>
      <c r="F154" s="338" t="s">
        <v>987</v>
      </c>
      <c r="G154" s="339" t="s">
        <v>475</v>
      </c>
      <c r="H154" s="340">
        <v>1</v>
      </c>
      <c r="I154" s="341"/>
      <c r="J154" s="341">
        <v>0</v>
      </c>
      <c r="K154" s="283" t="s">
        <v>1</v>
      </c>
      <c r="L154" s="24"/>
    </row>
    <row r="155" spans="1:65" ht="16.5" customHeight="1" x14ac:dyDescent="0.2">
      <c r="A155" s="267"/>
      <c r="B155" s="390"/>
      <c r="C155" s="320">
        <v>37</v>
      </c>
      <c r="D155" s="320" t="s">
        <v>184</v>
      </c>
      <c r="E155" s="321" t="s">
        <v>822</v>
      </c>
      <c r="F155" s="322" t="s">
        <v>575</v>
      </c>
      <c r="G155" s="323" t="s">
        <v>475</v>
      </c>
      <c r="H155" s="324">
        <v>1</v>
      </c>
      <c r="I155" s="325"/>
      <c r="J155" s="325">
        <f>ROUND(I155*H155,2)</f>
        <v>0</v>
      </c>
      <c r="K155" s="322" t="s">
        <v>1</v>
      </c>
      <c r="L155" s="147"/>
    </row>
    <row r="156" spans="1:65" ht="26.1" customHeight="1" x14ac:dyDescent="0.25">
      <c r="A156" s="10"/>
      <c r="B156" s="389"/>
      <c r="C156" s="307"/>
      <c r="D156" s="308" t="s">
        <v>60</v>
      </c>
      <c r="E156" s="309" t="s">
        <v>455</v>
      </c>
      <c r="F156" s="309" t="s">
        <v>577</v>
      </c>
      <c r="G156" s="307"/>
      <c r="H156" s="307"/>
      <c r="I156" s="307"/>
      <c r="J156" s="310">
        <f>SUM(J157)</f>
        <v>0</v>
      </c>
      <c r="K156" s="307"/>
      <c r="L156" s="103"/>
    </row>
    <row r="157" spans="1:65" ht="26.1" customHeight="1" x14ac:dyDescent="0.25">
      <c r="A157" s="10"/>
      <c r="B157" s="389"/>
      <c r="C157" s="307"/>
      <c r="D157" s="308" t="s">
        <v>60</v>
      </c>
      <c r="E157" s="327" t="s">
        <v>471</v>
      </c>
      <c r="F157" s="327" t="s">
        <v>474</v>
      </c>
      <c r="G157" s="307"/>
      <c r="H157" s="307"/>
      <c r="I157" s="307"/>
      <c r="J157" s="328">
        <f>SUM(J158)</f>
        <v>0</v>
      </c>
      <c r="K157" s="307"/>
      <c r="L157" s="103"/>
    </row>
    <row r="158" spans="1:65" ht="16.5" customHeight="1" x14ac:dyDescent="0.2">
      <c r="A158" s="267"/>
      <c r="B158" s="390"/>
      <c r="C158" s="281">
        <v>38</v>
      </c>
      <c r="D158" s="281" t="s">
        <v>112</v>
      </c>
      <c r="E158" s="282" t="s">
        <v>578</v>
      </c>
      <c r="F158" s="283" t="s">
        <v>579</v>
      </c>
      <c r="G158" s="284" t="s">
        <v>566</v>
      </c>
      <c r="H158" s="285">
        <v>72</v>
      </c>
      <c r="I158" s="286"/>
      <c r="J158" s="286">
        <f>ROUND(I158*H158,2)</f>
        <v>0</v>
      </c>
      <c r="K158" s="283" t="s">
        <v>1</v>
      </c>
      <c r="L158" s="24"/>
    </row>
    <row r="159" spans="1:65" s="468" customFormat="1" ht="16.5" customHeight="1" x14ac:dyDescent="0.2">
      <c r="A159" s="467"/>
      <c r="B159" s="390"/>
      <c r="C159" s="536"/>
      <c r="D159" s="536"/>
      <c r="E159" s="537"/>
      <c r="F159" s="326" t="s">
        <v>823</v>
      </c>
      <c r="G159" s="538"/>
      <c r="H159" s="539"/>
      <c r="I159" s="540"/>
      <c r="J159" s="540"/>
      <c r="K159" s="535"/>
      <c r="L159" s="24"/>
    </row>
    <row r="160" spans="1:65" s="468" customFormat="1" ht="16.5" customHeight="1" x14ac:dyDescent="0.2">
      <c r="A160" s="467"/>
      <c r="B160" s="390"/>
      <c r="C160" s="305"/>
      <c r="D160" s="343"/>
      <c r="E160" s="305"/>
      <c r="F160" s="361"/>
      <c r="G160" s="305"/>
      <c r="H160" s="305"/>
      <c r="I160" s="305"/>
      <c r="J160" s="528">
        <f>J161</f>
        <v>0</v>
      </c>
      <c r="K160" s="493"/>
      <c r="L160" s="24"/>
    </row>
    <row r="161" spans="1:12" x14ac:dyDescent="0.2">
      <c r="A161" s="267"/>
      <c r="B161" s="390"/>
      <c r="C161" s="301">
        <v>50</v>
      </c>
      <c r="D161" s="301" t="s">
        <v>112</v>
      </c>
      <c r="E161" s="526">
        <v>310231001</v>
      </c>
      <c r="F161" s="527" t="s">
        <v>971</v>
      </c>
      <c r="G161" s="339" t="s">
        <v>115</v>
      </c>
      <c r="H161" s="340">
        <v>3</v>
      </c>
      <c r="I161" s="341"/>
      <c r="J161" s="341">
        <f>ROUND(I161*H161,2)</f>
        <v>0</v>
      </c>
      <c r="K161" s="493"/>
      <c r="L161" s="24"/>
    </row>
    <row r="162" spans="1:12" s="468" customFormat="1" x14ac:dyDescent="0.2">
      <c r="A162" s="467"/>
      <c r="B162" s="390"/>
      <c r="C162" s="493"/>
      <c r="D162" s="311"/>
      <c r="E162" s="493"/>
      <c r="F162" s="326"/>
      <c r="G162" s="493"/>
      <c r="H162" s="493"/>
      <c r="I162" s="493"/>
      <c r="J162" s="493"/>
      <c r="K162" s="493"/>
      <c r="L162" s="24"/>
    </row>
    <row r="163" spans="1:12" s="468" customFormat="1" x14ac:dyDescent="0.2">
      <c r="A163" s="467"/>
      <c r="B163" s="390"/>
      <c r="C163" s="493"/>
      <c r="D163" s="311"/>
      <c r="E163" s="493"/>
      <c r="F163" s="326"/>
      <c r="G163" s="493"/>
      <c r="H163" s="493"/>
      <c r="I163" s="493"/>
      <c r="J163" s="493"/>
      <c r="K163" s="493"/>
      <c r="L163" s="24"/>
    </row>
    <row r="164" spans="1:12" x14ac:dyDescent="0.2">
      <c r="A164" s="267"/>
      <c r="B164" s="391"/>
      <c r="C164" s="388"/>
      <c r="D164" s="388"/>
      <c r="E164" s="388"/>
      <c r="F164" s="388"/>
      <c r="G164" s="388"/>
      <c r="H164" s="388"/>
      <c r="I164" s="388"/>
      <c r="J164" s="388"/>
      <c r="K164" s="388"/>
      <c r="L164" s="24"/>
    </row>
    <row r="165" spans="1:12" x14ac:dyDescent="0.2">
      <c r="A165" s="264"/>
      <c r="B165" s="264"/>
      <c r="C165" s="264"/>
      <c r="D165" s="264"/>
      <c r="E165" s="264"/>
      <c r="F165" s="264"/>
      <c r="G165" s="264"/>
      <c r="H165" s="264"/>
      <c r="I165" s="264"/>
      <c r="J165" s="264"/>
      <c r="K165" s="264"/>
      <c r="L165" s="264"/>
    </row>
  </sheetData>
  <autoFilter ref="C84:K14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2"/>
  <sheetViews>
    <sheetView showGridLines="0" topLeftCell="A145" zoomScaleNormal="100" zoomScaleSheetLayoutView="40" workbookViewId="0">
      <selection activeCell="F168" activeCellId="1" sqref="C153:K153 F168"/>
    </sheetView>
  </sheetViews>
  <sheetFormatPr defaultColWidth="9.28515625" defaultRowHeight="10.199999999999999" x14ac:dyDescent="0.2"/>
  <cols>
    <col min="1" max="1" width="8.28515625" style="200" customWidth="1"/>
    <col min="2" max="2" width="1.7109375" style="200" customWidth="1"/>
    <col min="3" max="3" width="4.140625" style="200" customWidth="1"/>
    <col min="4" max="4" width="4.28515625" style="200" customWidth="1"/>
    <col min="5" max="5" width="17.140625" style="200" customWidth="1"/>
    <col min="6" max="6" width="100.85546875" style="200" customWidth="1"/>
    <col min="7" max="7" width="8.7109375" style="200" customWidth="1"/>
    <col min="8" max="8" width="11.140625" style="200" customWidth="1"/>
    <col min="9" max="9" width="14.140625" style="200" customWidth="1"/>
    <col min="10" max="10" width="23.42578125" style="200" customWidth="1"/>
    <col min="11" max="11" width="15.42578125" style="200" customWidth="1"/>
    <col min="12" max="12" width="13.7109375" style="200" customWidth="1"/>
    <col min="13" max="13" width="10.85546875" style="200" hidden="1" customWidth="1"/>
    <col min="14" max="14" width="0" style="200" hidden="1" customWidth="1"/>
    <col min="15" max="20" width="14.140625" style="200" hidden="1" customWidth="1"/>
    <col min="21" max="21" width="16.28515625" style="200" hidden="1" customWidth="1"/>
    <col min="22" max="22" width="12.28515625" style="200" customWidth="1"/>
    <col min="23" max="23" width="16.28515625" style="200" customWidth="1"/>
    <col min="24" max="24" width="12.28515625" style="200" customWidth="1"/>
    <col min="25" max="25" width="15" style="200" customWidth="1"/>
    <col min="26" max="26" width="11" style="200" customWidth="1"/>
    <col min="27" max="27" width="15" style="200" customWidth="1"/>
    <col min="28" max="28" width="16.28515625" style="200" customWidth="1"/>
    <col min="29" max="29" width="11" style="200" customWidth="1"/>
    <col min="30" max="30" width="15" style="200" customWidth="1"/>
    <col min="31" max="31" width="16.28515625" style="200" customWidth="1"/>
    <col min="32" max="42" width="9.28515625" style="200"/>
    <col min="43" max="70" width="0" style="200" hidden="1" customWidth="1"/>
    <col min="71" max="16384" width="9.28515625" style="200"/>
  </cols>
  <sheetData>
    <row r="1" spans="1:46" x14ac:dyDescent="0.2">
      <c r="A1" s="74"/>
    </row>
    <row r="2" spans="1:46" ht="36.9" customHeight="1" x14ac:dyDescent="0.2">
      <c r="L2" s="588" t="s">
        <v>5</v>
      </c>
      <c r="M2" s="586"/>
      <c r="N2" s="586"/>
      <c r="O2" s="586"/>
      <c r="P2" s="586"/>
      <c r="Q2" s="586"/>
      <c r="R2" s="586"/>
      <c r="S2" s="586"/>
      <c r="T2" s="586"/>
      <c r="U2" s="586"/>
      <c r="V2" s="586"/>
      <c r="AT2" s="199" t="s">
        <v>622</v>
      </c>
    </row>
    <row r="3" spans="1:46" ht="6.9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99" t="s">
        <v>69</v>
      </c>
    </row>
    <row r="4" spans="1:46" ht="24.9" hidden="1" customHeight="1" x14ac:dyDescent="0.2">
      <c r="B4" s="17"/>
      <c r="D4" s="18" t="s">
        <v>73</v>
      </c>
      <c r="L4" s="17"/>
      <c r="M4" s="19" t="s">
        <v>10</v>
      </c>
      <c r="AT4" s="199" t="s">
        <v>3</v>
      </c>
    </row>
    <row r="5" spans="1:46" ht="6.9" hidden="1" customHeight="1" x14ac:dyDescent="0.2">
      <c r="B5" s="17"/>
      <c r="L5" s="17"/>
    </row>
    <row r="6" spans="1:46" ht="12" hidden="1" customHeight="1" x14ac:dyDescent="0.2">
      <c r="B6" s="17"/>
      <c r="D6" s="205" t="s">
        <v>13</v>
      </c>
      <c r="L6" s="17"/>
    </row>
    <row r="7" spans="1:46" ht="16.5" hidden="1" customHeight="1" x14ac:dyDescent="0.2">
      <c r="B7" s="17"/>
      <c r="E7" s="621" t="str">
        <f>'[2]Rekapitulace stavby'!K6</f>
        <v>Opravy vnitřního oplocení obj.č.047 a 068</v>
      </c>
      <c r="F7" s="622"/>
      <c r="G7" s="622"/>
      <c r="H7" s="622"/>
      <c r="L7" s="17"/>
    </row>
    <row r="8" spans="1:46" s="197" customFormat="1" ht="12" hidden="1" customHeight="1" x14ac:dyDescent="0.2">
      <c r="B8" s="24"/>
      <c r="D8" s="205" t="s">
        <v>74</v>
      </c>
      <c r="L8" s="24"/>
    </row>
    <row r="9" spans="1:46" s="197" customFormat="1" ht="36.9" hidden="1" customHeight="1" x14ac:dyDescent="0.2">
      <c r="B9" s="24"/>
      <c r="E9" s="603" t="s">
        <v>623</v>
      </c>
      <c r="F9" s="577"/>
      <c r="G9" s="577"/>
      <c r="H9" s="577"/>
      <c r="L9" s="24"/>
    </row>
    <row r="10" spans="1:46" s="197" customFormat="1" hidden="1" x14ac:dyDescent="0.2">
      <c r="B10" s="24"/>
      <c r="L10" s="24"/>
    </row>
    <row r="11" spans="1:46" s="197" customFormat="1" ht="12" hidden="1" customHeight="1" x14ac:dyDescent="0.2">
      <c r="B11" s="24"/>
      <c r="D11" s="205" t="s">
        <v>14</v>
      </c>
      <c r="F11" s="199" t="s">
        <v>1</v>
      </c>
      <c r="I11" s="205" t="s">
        <v>15</v>
      </c>
      <c r="J11" s="199" t="s">
        <v>1</v>
      </c>
      <c r="L11" s="24"/>
    </row>
    <row r="12" spans="1:46" s="197" customFormat="1" ht="12" hidden="1" customHeight="1" x14ac:dyDescent="0.2">
      <c r="B12" s="24"/>
      <c r="D12" s="205" t="s">
        <v>16</v>
      </c>
      <c r="F12" s="199" t="s">
        <v>17</v>
      </c>
      <c r="I12" s="205" t="s">
        <v>18</v>
      </c>
      <c r="J12" s="204" t="str">
        <f>'[2]Rekapitulace stavby'!AN8</f>
        <v>22.2.2019</v>
      </c>
      <c r="L12" s="24"/>
    </row>
    <row r="13" spans="1:46" s="197" customFormat="1" ht="10.95" hidden="1" customHeight="1" x14ac:dyDescent="0.2">
      <c r="B13" s="24"/>
      <c r="L13" s="24"/>
    </row>
    <row r="14" spans="1:46" s="197" customFormat="1" ht="12" hidden="1" customHeight="1" x14ac:dyDescent="0.2">
      <c r="B14" s="24"/>
      <c r="D14" s="205" t="s">
        <v>19</v>
      </c>
      <c r="I14" s="205" t="s">
        <v>20</v>
      </c>
      <c r="J14" s="199" t="str">
        <f>IF('[2]Rekapitulace stavby'!AN10="","",'[2]Rekapitulace stavby'!AN10)</f>
        <v/>
      </c>
      <c r="L14" s="24"/>
    </row>
    <row r="15" spans="1:46" s="197" customFormat="1" ht="18" hidden="1" customHeight="1" x14ac:dyDescent="0.2">
      <c r="B15" s="24"/>
      <c r="E15" s="199" t="str">
        <f>IF('[2]Rekapitulace stavby'!E11="","",'[2]Rekapitulace stavby'!E11)</f>
        <v xml:space="preserve"> </v>
      </c>
      <c r="I15" s="205" t="s">
        <v>21</v>
      </c>
      <c r="J15" s="199" t="str">
        <f>IF('[2]Rekapitulace stavby'!AN11="","",'[2]Rekapitulace stavby'!AN11)</f>
        <v/>
      </c>
      <c r="L15" s="24"/>
    </row>
    <row r="16" spans="1:46" s="197" customFormat="1" ht="6.9" hidden="1" customHeight="1" x14ac:dyDescent="0.2">
      <c r="B16" s="24"/>
      <c r="L16" s="24"/>
    </row>
    <row r="17" spans="2:12" s="197" customFormat="1" ht="12" hidden="1" customHeight="1" x14ac:dyDescent="0.2">
      <c r="B17" s="24"/>
      <c r="D17" s="205" t="s">
        <v>22</v>
      </c>
      <c r="I17" s="205" t="s">
        <v>20</v>
      </c>
      <c r="J17" s="199" t="str">
        <f>'[2]Rekapitulace stavby'!AN13</f>
        <v/>
      </c>
      <c r="L17" s="24"/>
    </row>
    <row r="18" spans="2:12" s="197" customFormat="1" ht="18" hidden="1" customHeight="1" x14ac:dyDescent="0.2">
      <c r="B18" s="24"/>
      <c r="E18" s="623" t="str">
        <f>'[2]Rekapitulace stavby'!E14</f>
        <v xml:space="preserve"> </v>
      </c>
      <c r="F18" s="623"/>
      <c r="G18" s="623"/>
      <c r="H18" s="623"/>
      <c r="I18" s="205" t="s">
        <v>21</v>
      </c>
      <c r="J18" s="199" t="str">
        <f>'[2]Rekapitulace stavby'!AN14</f>
        <v/>
      </c>
      <c r="L18" s="24"/>
    </row>
    <row r="19" spans="2:12" s="197" customFormat="1" ht="6.9" hidden="1" customHeight="1" x14ac:dyDescent="0.2">
      <c r="B19" s="24"/>
      <c r="L19" s="24"/>
    </row>
    <row r="20" spans="2:12" s="197" customFormat="1" ht="12" hidden="1" customHeight="1" x14ac:dyDescent="0.2">
      <c r="B20" s="24"/>
      <c r="D20" s="205" t="s">
        <v>23</v>
      </c>
      <c r="I20" s="205" t="s">
        <v>20</v>
      </c>
      <c r="J20" s="199" t="str">
        <f>IF('[2]Rekapitulace stavby'!AN16="","",'[2]Rekapitulace stavby'!AN16)</f>
        <v/>
      </c>
      <c r="L20" s="24"/>
    </row>
    <row r="21" spans="2:12" s="197" customFormat="1" ht="18" hidden="1" customHeight="1" x14ac:dyDescent="0.2">
      <c r="B21" s="24"/>
      <c r="E21" s="199" t="str">
        <f>IF('[2]Rekapitulace stavby'!E17="","",'[2]Rekapitulace stavby'!E17)</f>
        <v xml:space="preserve"> </v>
      </c>
      <c r="I21" s="205" t="s">
        <v>21</v>
      </c>
      <c r="J21" s="199" t="str">
        <f>IF('[2]Rekapitulace stavby'!AN17="","",'[2]Rekapitulace stavby'!AN17)</f>
        <v/>
      </c>
      <c r="L21" s="24"/>
    </row>
    <row r="22" spans="2:12" s="197" customFormat="1" ht="6.9" hidden="1" customHeight="1" x14ac:dyDescent="0.2">
      <c r="B22" s="24"/>
      <c r="L22" s="24"/>
    </row>
    <row r="23" spans="2:12" s="197" customFormat="1" ht="12" hidden="1" customHeight="1" x14ac:dyDescent="0.2">
      <c r="B23" s="24"/>
      <c r="D23" s="205" t="s">
        <v>25</v>
      </c>
      <c r="I23" s="205" t="s">
        <v>20</v>
      </c>
      <c r="J23" s="199" t="str">
        <f>IF('[2]Rekapitulace stavby'!AN19="","",'[2]Rekapitulace stavby'!AN19)</f>
        <v>60162694</v>
      </c>
      <c r="L23" s="24"/>
    </row>
    <row r="24" spans="2:12" s="197" customFormat="1" ht="18" hidden="1" customHeight="1" x14ac:dyDescent="0.2">
      <c r="B24" s="24"/>
      <c r="E24" s="199" t="str">
        <f>IF('[2]Rekapitulace stavby'!E20="","",'[2]Rekapitulace stavby'!E20)</f>
        <v>PS 0401 Liberec</v>
      </c>
      <c r="I24" s="205" t="s">
        <v>21</v>
      </c>
      <c r="J24" s="199" t="str">
        <f>IF('[2]Rekapitulace stavby'!AN20="","",'[2]Rekapitulace stavby'!AN20)</f>
        <v>CZ60162694</v>
      </c>
      <c r="L24" s="24"/>
    </row>
    <row r="25" spans="2:12" s="197" customFormat="1" ht="6.9" hidden="1" customHeight="1" x14ac:dyDescent="0.2">
      <c r="B25" s="24"/>
      <c r="L25" s="24"/>
    </row>
    <row r="26" spans="2:12" s="197" customFormat="1" ht="12" hidden="1" customHeight="1" x14ac:dyDescent="0.2">
      <c r="B26" s="24"/>
      <c r="D26" s="205" t="s">
        <v>26</v>
      </c>
      <c r="L26" s="24"/>
    </row>
    <row r="27" spans="2:12" s="196" customFormat="1" ht="16.5" hidden="1" customHeight="1" x14ac:dyDescent="0.2">
      <c r="B27" s="75"/>
      <c r="E27" s="589" t="s">
        <v>1</v>
      </c>
      <c r="F27" s="589"/>
      <c r="G27" s="589"/>
      <c r="H27" s="589"/>
      <c r="L27" s="75"/>
    </row>
    <row r="28" spans="2:12" s="197" customFormat="1" ht="6.9" hidden="1" customHeight="1" x14ac:dyDescent="0.2">
      <c r="B28" s="24"/>
      <c r="L28" s="24"/>
    </row>
    <row r="29" spans="2:12" s="197" customFormat="1" ht="6.9" hidden="1" customHeight="1" x14ac:dyDescent="0.2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97" customFormat="1" ht="25.35" hidden="1" customHeight="1" x14ac:dyDescent="0.2">
      <c r="B30" s="24"/>
      <c r="D30" s="76" t="s">
        <v>27</v>
      </c>
      <c r="J30" s="198">
        <f>ROUND(J85, 2)</f>
        <v>0</v>
      </c>
      <c r="L30" s="24"/>
    </row>
    <row r="31" spans="2:12" s="197" customFormat="1" ht="6.9" hidden="1" customHeight="1" x14ac:dyDescent="0.2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97" customFormat="1" ht="14.4" hidden="1" customHeight="1" x14ac:dyDescent="0.2">
      <c r="B32" s="24"/>
      <c r="F32" s="202" t="s">
        <v>29</v>
      </c>
      <c r="I32" s="202" t="s">
        <v>28</v>
      </c>
      <c r="J32" s="202" t="s">
        <v>30</v>
      </c>
      <c r="L32" s="24"/>
    </row>
    <row r="33" spans="2:12" s="197" customFormat="1" ht="14.4" hidden="1" customHeight="1" x14ac:dyDescent="0.2">
      <c r="B33" s="24"/>
      <c r="D33" s="205" t="s">
        <v>31</v>
      </c>
      <c r="E33" s="205" t="s">
        <v>32</v>
      </c>
      <c r="F33" s="77">
        <f>ROUND((SUM(BE85:BE144)),  2)</f>
        <v>0</v>
      </c>
      <c r="I33" s="203">
        <v>0.21</v>
      </c>
      <c r="J33" s="77">
        <f>ROUND(((SUM(BE85:BE144))*I33),  2)</f>
        <v>0</v>
      </c>
      <c r="L33" s="24"/>
    </row>
    <row r="34" spans="2:12" s="197" customFormat="1" ht="14.4" hidden="1" customHeight="1" x14ac:dyDescent="0.2">
      <c r="B34" s="24"/>
      <c r="E34" s="205" t="s">
        <v>33</v>
      </c>
      <c r="F34" s="77">
        <f>ROUND((SUM(BF85:BF144)),  2)</f>
        <v>0</v>
      </c>
      <c r="I34" s="203">
        <v>0.15</v>
      </c>
      <c r="J34" s="77">
        <f>ROUND(((SUM(BF85:BF144))*I34),  2)</f>
        <v>0</v>
      </c>
      <c r="L34" s="24"/>
    </row>
    <row r="35" spans="2:12" s="197" customFormat="1" ht="14.4" hidden="1" customHeight="1" x14ac:dyDescent="0.2">
      <c r="B35" s="24"/>
      <c r="E35" s="205" t="s">
        <v>34</v>
      </c>
      <c r="F35" s="77">
        <f>ROUND((SUM(BG85:BG144)),  2)</f>
        <v>0</v>
      </c>
      <c r="I35" s="203">
        <v>0.21</v>
      </c>
      <c r="J35" s="77">
        <f>0</f>
        <v>0</v>
      </c>
      <c r="L35" s="24"/>
    </row>
    <row r="36" spans="2:12" s="197" customFormat="1" ht="14.4" hidden="1" customHeight="1" x14ac:dyDescent="0.2">
      <c r="B36" s="24"/>
      <c r="E36" s="205" t="s">
        <v>35</v>
      </c>
      <c r="F36" s="77">
        <f>ROUND((SUM(BH85:BH144)),  2)</f>
        <v>0</v>
      </c>
      <c r="I36" s="203">
        <v>0.15</v>
      </c>
      <c r="J36" s="77">
        <f>0</f>
        <v>0</v>
      </c>
      <c r="L36" s="24"/>
    </row>
    <row r="37" spans="2:12" s="197" customFormat="1" ht="14.4" hidden="1" customHeight="1" x14ac:dyDescent="0.2">
      <c r="B37" s="24"/>
      <c r="E37" s="205" t="s">
        <v>36</v>
      </c>
      <c r="F37" s="77">
        <f>ROUND((SUM(BI85:BI144)),  2)</f>
        <v>0</v>
      </c>
      <c r="I37" s="203">
        <v>0</v>
      </c>
      <c r="J37" s="77">
        <f>0</f>
        <v>0</v>
      </c>
      <c r="L37" s="24"/>
    </row>
    <row r="38" spans="2:12" s="197" customFormat="1" ht="6.9" hidden="1" customHeight="1" x14ac:dyDescent="0.2">
      <c r="B38" s="24"/>
      <c r="L38" s="24"/>
    </row>
    <row r="39" spans="2:12" s="197" customFormat="1" ht="25.35" hidden="1" customHeight="1" x14ac:dyDescent="0.2">
      <c r="B39" s="24"/>
      <c r="C39" s="78"/>
      <c r="D39" s="79" t="s">
        <v>37</v>
      </c>
      <c r="E39" s="48"/>
      <c r="F39" s="48"/>
      <c r="G39" s="80" t="s">
        <v>38</v>
      </c>
      <c r="H39" s="81" t="s">
        <v>39</v>
      </c>
      <c r="I39" s="48"/>
      <c r="J39" s="82">
        <f>SUM(J30:J37)</f>
        <v>0</v>
      </c>
      <c r="K39" s="83"/>
      <c r="L39" s="24"/>
    </row>
    <row r="40" spans="2:12" s="197" customFormat="1" ht="14.4" hidden="1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1" spans="2:12" hidden="1" x14ac:dyDescent="0.2"/>
    <row r="42" spans="2:12" hidden="1" x14ac:dyDescent="0.2"/>
    <row r="43" spans="2:12" hidden="1" x14ac:dyDescent="0.2"/>
    <row r="44" spans="2:12" s="197" customFormat="1" ht="6.9" customHeight="1" x14ac:dyDescent="0.2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97" customFormat="1" ht="24.9" customHeight="1" x14ac:dyDescent="0.2">
      <c r="B45" s="24"/>
      <c r="C45" s="18" t="s">
        <v>75</v>
      </c>
      <c r="L45" s="24"/>
    </row>
    <row r="46" spans="2:12" s="197" customFormat="1" ht="6.9" customHeight="1" x14ac:dyDescent="0.2">
      <c r="B46" s="24"/>
      <c r="L46" s="24"/>
    </row>
    <row r="47" spans="2:12" s="197" customFormat="1" ht="12" customHeight="1" x14ac:dyDescent="0.2">
      <c r="B47" s="24"/>
      <c r="C47" s="205" t="s">
        <v>13</v>
      </c>
      <c r="L47" s="24"/>
    </row>
    <row r="48" spans="2:12" s="197" customFormat="1" ht="16.5" customHeight="1" x14ac:dyDescent="0.2">
      <c r="B48" s="24"/>
      <c r="E48" s="621" t="s">
        <v>707</v>
      </c>
      <c r="F48" s="622"/>
      <c r="G48" s="622"/>
      <c r="H48" s="622"/>
      <c r="L48" s="24"/>
    </row>
    <row r="49" spans="2:47" s="197" customFormat="1" ht="12" customHeight="1" x14ac:dyDescent="0.2">
      <c r="B49" s="24"/>
      <c r="C49" s="205" t="s">
        <v>74</v>
      </c>
      <c r="L49" s="24"/>
    </row>
    <row r="50" spans="2:47" s="197" customFormat="1" ht="16.5" customHeight="1" x14ac:dyDescent="0.2">
      <c r="B50" s="24"/>
      <c r="E50" s="603" t="s">
        <v>872</v>
      </c>
      <c r="F50" s="577"/>
      <c r="G50" s="577"/>
      <c r="H50" s="577"/>
      <c r="L50" s="409" t="s">
        <v>875</v>
      </c>
    </row>
    <row r="51" spans="2:47" s="197" customFormat="1" ht="6.9" customHeight="1" x14ac:dyDescent="0.2">
      <c r="B51" s="24"/>
      <c r="L51" s="24"/>
    </row>
    <row r="52" spans="2:47" s="197" customFormat="1" ht="12" customHeight="1" x14ac:dyDescent="0.2">
      <c r="B52" s="24"/>
      <c r="C52" s="205" t="s">
        <v>16</v>
      </c>
      <c r="E52" s="197" t="str">
        <f>'SO 02.1_852_9-11'!$E$52</f>
        <v>LOVOSICE</v>
      </c>
      <c r="F52" s="199" t="str">
        <f>F12</f>
        <v xml:space="preserve"> </v>
      </c>
      <c r="I52" s="205" t="s">
        <v>18</v>
      </c>
      <c r="J52" s="204" t="str">
        <f>IF(J12="","",J12)</f>
        <v>22.2.2019</v>
      </c>
      <c r="L52" s="24"/>
    </row>
    <row r="53" spans="2:47" s="197" customFormat="1" ht="6.9" customHeight="1" x14ac:dyDescent="0.2">
      <c r="B53" s="24"/>
      <c r="L53" s="24"/>
    </row>
    <row r="54" spans="2:47" s="197" customFormat="1" ht="13.65" customHeight="1" x14ac:dyDescent="0.2">
      <c r="B54" s="24"/>
      <c r="C54" s="205" t="s">
        <v>19</v>
      </c>
      <c r="F54" s="199" t="str">
        <f>E15</f>
        <v xml:space="preserve"> </v>
      </c>
      <c r="I54" s="205" t="s">
        <v>23</v>
      </c>
      <c r="J54" s="201" t="str">
        <f>E21</f>
        <v xml:space="preserve"> </v>
      </c>
      <c r="L54" s="24"/>
    </row>
    <row r="55" spans="2:47" s="197" customFormat="1" ht="13.65" customHeight="1" x14ac:dyDescent="0.2">
      <c r="B55" s="24"/>
      <c r="C55" s="205" t="s">
        <v>22</v>
      </c>
      <c r="F55" s="199" t="str">
        <f>IF(E18="","",E18)</f>
        <v xml:space="preserve"> </v>
      </c>
      <c r="I55" s="205" t="s">
        <v>25</v>
      </c>
      <c r="J55" s="201" t="str">
        <f>E24</f>
        <v>PS 0401 Liberec</v>
      </c>
      <c r="L55" s="24"/>
    </row>
    <row r="56" spans="2:47" s="197" customFormat="1" ht="10.35" customHeight="1" x14ac:dyDescent="0.2">
      <c r="B56" s="24"/>
      <c r="L56" s="24"/>
    </row>
    <row r="57" spans="2:47" s="197" customFormat="1" ht="29.25" customHeight="1" x14ac:dyDescent="0.2">
      <c r="B57" s="24"/>
      <c r="C57" s="84" t="s">
        <v>76</v>
      </c>
      <c r="D57" s="78"/>
      <c r="E57" s="78"/>
      <c r="F57" s="78"/>
      <c r="G57" s="78"/>
      <c r="H57" s="78"/>
      <c r="I57" s="78"/>
      <c r="J57" s="85" t="s">
        <v>77</v>
      </c>
      <c r="K57" s="78"/>
      <c r="L57" s="24"/>
    </row>
    <row r="58" spans="2:47" s="197" customFormat="1" ht="10.35" customHeight="1" x14ac:dyDescent="0.2">
      <c r="B58" s="24"/>
      <c r="L58" s="24"/>
    </row>
    <row r="59" spans="2:47" s="197" customFormat="1" ht="22.95" customHeight="1" x14ac:dyDescent="0.2">
      <c r="B59" s="24"/>
      <c r="C59" s="86" t="s">
        <v>78</v>
      </c>
      <c r="D59" s="267"/>
      <c r="E59" s="267"/>
      <c r="F59" s="267"/>
      <c r="G59" s="267"/>
      <c r="H59" s="267"/>
      <c r="I59" s="267"/>
      <c r="J59" s="265">
        <f>SUM(J60:J65)</f>
        <v>0</v>
      </c>
      <c r="L59" s="176"/>
      <c r="AU59" s="199" t="s">
        <v>79</v>
      </c>
    </row>
    <row r="60" spans="2:47" s="7" customFormat="1" ht="24.9" customHeight="1" x14ac:dyDescent="0.2">
      <c r="B60" s="87"/>
      <c r="D60" s="88" t="s">
        <v>624</v>
      </c>
      <c r="E60" s="89"/>
      <c r="F60" s="89"/>
      <c r="G60" s="89"/>
      <c r="H60" s="89"/>
      <c r="I60" s="89"/>
      <c r="J60" s="90">
        <f>SUM(J86)</f>
        <v>0</v>
      </c>
      <c r="L60" s="244"/>
    </row>
    <row r="61" spans="2:47" s="7" customFormat="1" ht="24.9" customHeight="1" x14ac:dyDescent="0.2">
      <c r="B61" s="87"/>
      <c r="D61" s="88" t="s">
        <v>625</v>
      </c>
      <c r="E61" s="89"/>
      <c r="F61" s="89"/>
      <c r="G61" s="89"/>
      <c r="H61" s="89"/>
      <c r="I61" s="89"/>
      <c r="J61" s="90">
        <f>SUM(J100)</f>
        <v>0</v>
      </c>
      <c r="L61" s="87"/>
    </row>
    <row r="62" spans="2:47" s="7" customFormat="1" ht="24.9" customHeight="1" x14ac:dyDescent="0.2">
      <c r="B62" s="87"/>
      <c r="D62" s="88" t="s">
        <v>626</v>
      </c>
      <c r="E62" s="89"/>
      <c r="F62" s="89"/>
      <c r="G62" s="89"/>
      <c r="H62" s="89"/>
      <c r="I62" s="89"/>
      <c r="J62" s="90">
        <f>SUM(J141)</f>
        <v>0</v>
      </c>
      <c r="L62" s="87"/>
    </row>
    <row r="63" spans="2:47" s="7" customFormat="1" ht="24.9" customHeight="1" x14ac:dyDescent="0.2">
      <c r="B63" s="87"/>
      <c r="D63" s="88" t="s">
        <v>495</v>
      </c>
      <c r="E63" s="364"/>
      <c r="F63" s="364"/>
      <c r="G63" s="364"/>
      <c r="H63" s="364"/>
      <c r="I63" s="364"/>
      <c r="J63" s="331">
        <f>SUM(J147)</f>
        <v>0</v>
      </c>
      <c r="L63" s="87"/>
    </row>
    <row r="64" spans="2:47" s="7" customFormat="1" ht="24.9" customHeight="1" x14ac:dyDescent="0.2">
      <c r="B64" s="87"/>
      <c r="C64" s="267"/>
      <c r="D64" s="377" t="s">
        <v>496</v>
      </c>
      <c r="E64" s="364"/>
      <c r="F64" s="364"/>
      <c r="G64" s="364"/>
      <c r="H64" s="364"/>
      <c r="I64" s="364"/>
      <c r="J64" s="331">
        <f>SUM(J155)</f>
        <v>0</v>
      </c>
      <c r="L64" s="87"/>
    </row>
    <row r="65" spans="2:12" s="7" customFormat="1" ht="24.9" customHeight="1" x14ac:dyDescent="0.2">
      <c r="B65" s="87"/>
      <c r="D65" s="88"/>
      <c r="E65" s="89"/>
      <c r="F65" s="89"/>
      <c r="G65" s="89"/>
      <c r="H65" s="89"/>
      <c r="I65" s="89"/>
      <c r="J65" s="90"/>
      <c r="L65" s="87"/>
    </row>
    <row r="66" spans="2:12" s="197" customFormat="1" ht="21.75" customHeight="1" x14ac:dyDescent="0.2">
      <c r="B66" s="24"/>
      <c r="L66" s="24"/>
    </row>
    <row r="67" spans="2:12" s="197" customFormat="1" ht="6.9" customHeight="1" x14ac:dyDescent="0.2"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24"/>
    </row>
    <row r="71" spans="2:12" s="197" customFormat="1" ht="6.9" customHeight="1" x14ac:dyDescent="0.2"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24"/>
    </row>
    <row r="72" spans="2:12" s="197" customFormat="1" ht="24.9" customHeight="1" x14ac:dyDescent="0.2">
      <c r="B72" s="24"/>
      <c r="C72" s="18" t="s">
        <v>95</v>
      </c>
      <c r="L72" s="24"/>
    </row>
    <row r="73" spans="2:12" s="197" customFormat="1" ht="6.9" customHeight="1" x14ac:dyDescent="0.2">
      <c r="B73" s="24"/>
      <c r="L73" s="24"/>
    </row>
    <row r="74" spans="2:12" s="197" customFormat="1" ht="12" customHeight="1" x14ac:dyDescent="0.2">
      <c r="B74" s="24"/>
      <c r="C74" s="205" t="s">
        <v>13</v>
      </c>
      <c r="L74" s="24"/>
    </row>
    <row r="75" spans="2:12" s="197" customFormat="1" ht="16.5" customHeight="1" x14ac:dyDescent="0.2">
      <c r="B75" s="24"/>
      <c r="E75" s="621" t="s">
        <v>707</v>
      </c>
      <c r="F75" s="622"/>
      <c r="G75" s="622"/>
      <c r="H75" s="622"/>
      <c r="L75" s="24"/>
    </row>
    <row r="76" spans="2:12" s="197" customFormat="1" ht="12" customHeight="1" x14ac:dyDescent="0.2">
      <c r="B76" s="24"/>
      <c r="C76" s="205" t="s">
        <v>74</v>
      </c>
      <c r="L76" s="24"/>
    </row>
    <row r="77" spans="2:12" s="197" customFormat="1" ht="16.5" customHeight="1" x14ac:dyDescent="0.2">
      <c r="B77" s="24"/>
      <c r="E77" s="603" t="str">
        <f t="shared" ref="E77" si="0">$E$50</f>
        <v xml:space="preserve">SO 02.9  -   DPS č.p. 896    </v>
      </c>
      <c r="F77" s="577"/>
      <c r="G77" s="577"/>
      <c r="H77" s="577"/>
      <c r="L77" s="24"/>
    </row>
    <row r="78" spans="2:12" s="197" customFormat="1" ht="6.9" customHeight="1" x14ac:dyDescent="0.2">
      <c r="B78" s="24"/>
      <c r="L78" s="24"/>
    </row>
    <row r="79" spans="2:12" s="197" customFormat="1" ht="12" customHeight="1" x14ac:dyDescent="0.2">
      <c r="B79" s="24"/>
      <c r="C79" s="205" t="s">
        <v>16</v>
      </c>
      <c r="E79" s="197" t="str">
        <f>'SO 02.1_852_9-11'!$E$52</f>
        <v>LOVOSICE</v>
      </c>
      <c r="F79" s="199" t="str">
        <f>F12</f>
        <v xml:space="preserve"> </v>
      </c>
      <c r="I79" s="205" t="s">
        <v>18</v>
      </c>
      <c r="J79" s="204" t="str">
        <f>IF(J12="","",J12)</f>
        <v>22.2.2019</v>
      </c>
      <c r="L79" s="24"/>
    </row>
    <row r="80" spans="2:12" s="197" customFormat="1" ht="6.9" customHeight="1" x14ac:dyDescent="0.2">
      <c r="B80" s="24"/>
      <c r="L80" s="24"/>
    </row>
    <row r="81" spans="2:65" s="197" customFormat="1" ht="13.65" customHeight="1" x14ac:dyDescent="0.2">
      <c r="B81" s="24"/>
      <c r="C81" s="205" t="s">
        <v>19</v>
      </c>
      <c r="F81" s="199" t="str">
        <f>E15</f>
        <v xml:space="preserve"> </v>
      </c>
      <c r="I81" s="205" t="s">
        <v>23</v>
      </c>
      <c r="J81" s="201" t="str">
        <f>E21</f>
        <v xml:space="preserve"> </v>
      </c>
      <c r="L81" s="24"/>
    </row>
    <row r="82" spans="2:65" s="197" customFormat="1" ht="13.65" customHeight="1" x14ac:dyDescent="0.2">
      <c r="B82" s="24"/>
      <c r="C82" s="205" t="s">
        <v>22</v>
      </c>
      <c r="F82" s="199" t="str">
        <f>IF(E18="","",E18)</f>
        <v xml:space="preserve"> </v>
      </c>
      <c r="I82" s="205" t="s">
        <v>25</v>
      </c>
      <c r="J82" s="201" t="str">
        <f>E24</f>
        <v>PS 0401 Liberec</v>
      </c>
      <c r="L82" s="24"/>
    </row>
    <row r="83" spans="2:65" s="197" customFormat="1" ht="10.35" customHeight="1" x14ac:dyDescent="0.2">
      <c r="B83" s="24"/>
      <c r="L83" s="24"/>
    </row>
    <row r="84" spans="2:65" s="9" customFormat="1" ht="29.25" customHeight="1" x14ac:dyDescent="0.2">
      <c r="B84" s="95"/>
      <c r="C84" s="96" t="s">
        <v>96</v>
      </c>
      <c r="D84" s="97" t="s">
        <v>46</v>
      </c>
      <c r="E84" s="97" t="s">
        <v>42</v>
      </c>
      <c r="F84" s="97" t="s">
        <v>43</v>
      </c>
      <c r="G84" s="97" t="s">
        <v>97</v>
      </c>
      <c r="H84" s="97" t="s">
        <v>98</v>
      </c>
      <c r="I84" s="97" t="s">
        <v>99</v>
      </c>
      <c r="J84" s="97" t="s">
        <v>77</v>
      </c>
      <c r="K84" s="98" t="s">
        <v>100</v>
      </c>
      <c r="L84" s="95"/>
      <c r="M84" s="50" t="s">
        <v>1</v>
      </c>
      <c r="N84" s="51" t="s">
        <v>31</v>
      </c>
      <c r="O84" s="51" t="s">
        <v>101</v>
      </c>
      <c r="P84" s="51" t="s">
        <v>102</v>
      </c>
      <c r="Q84" s="51" t="s">
        <v>103</v>
      </c>
      <c r="R84" s="51" t="s">
        <v>104</v>
      </c>
      <c r="S84" s="51" t="s">
        <v>105</v>
      </c>
      <c r="T84" s="52" t="s">
        <v>106</v>
      </c>
    </row>
    <row r="85" spans="2:65" s="197" customFormat="1" ht="22.95" customHeight="1" x14ac:dyDescent="0.3">
      <c r="B85" s="24"/>
      <c r="C85" s="55" t="s">
        <v>107</v>
      </c>
      <c r="J85" s="99">
        <f>SUM(J86,J100,J141,J147,J155,J159)</f>
        <v>0</v>
      </c>
      <c r="L85" s="24"/>
      <c r="M85" s="53"/>
      <c r="N85" s="42"/>
      <c r="O85" s="42"/>
      <c r="P85" s="100" t="e">
        <f>P92+P100+P141</f>
        <v>#REF!</v>
      </c>
      <c r="Q85" s="42"/>
      <c r="R85" s="100" t="e">
        <f>R92+R100+R141</f>
        <v>#REF!</v>
      </c>
      <c r="S85" s="42"/>
      <c r="T85" s="101" t="e">
        <f>T92+T100+T141</f>
        <v>#REF!</v>
      </c>
      <c r="AT85" s="199" t="s">
        <v>60</v>
      </c>
      <c r="AU85" s="199" t="s">
        <v>79</v>
      </c>
      <c r="BK85" s="102" t="e">
        <f>BK92+BK100+BK141</f>
        <v>#REF!</v>
      </c>
    </row>
    <row r="86" spans="2:65" s="267" customFormat="1" ht="22.95" customHeight="1" x14ac:dyDescent="0.25">
      <c r="B86" s="24"/>
      <c r="C86" s="225" t="s">
        <v>60</v>
      </c>
      <c r="D86" s="227" t="s">
        <v>108</v>
      </c>
      <c r="E86" s="105" t="s">
        <v>627</v>
      </c>
      <c r="F86" s="10"/>
      <c r="G86" s="10"/>
      <c r="H86" s="10"/>
      <c r="I86" s="10"/>
      <c r="J86" s="255">
        <f>SUM(J87,J93)</f>
        <v>0</v>
      </c>
      <c r="L86" s="24"/>
      <c r="M86" s="151"/>
      <c r="N86" s="46"/>
      <c r="O86" s="46"/>
      <c r="P86" s="277"/>
      <c r="Q86" s="46"/>
      <c r="R86" s="277"/>
      <c r="S86" s="46"/>
      <c r="T86" s="278"/>
      <c r="AT86" s="268"/>
      <c r="AU86" s="268"/>
      <c r="BK86" s="102"/>
    </row>
    <row r="87" spans="2:65" s="267" customFormat="1" ht="26.1" customHeight="1" x14ac:dyDescent="0.25">
      <c r="B87" s="24"/>
      <c r="C87" s="307"/>
      <c r="D87" s="308" t="s">
        <v>60</v>
      </c>
      <c r="E87" s="327" t="s">
        <v>158</v>
      </c>
      <c r="F87" s="327" t="s">
        <v>498</v>
      </c>
      <c r="G87" s="329"/>
      <c r="H87" s="329"/>
      <c r="I87" s="329"/>
      <c r="J87" s="328">
        <f>SUM(J88:J92)</f>
        <v>0</v>
      </c>
      <c r="K87" s="307"/>
      <c r="L87" s="24"/>
      <c r="M87" s="151"/>
      <c r="N87" s="46"/>
      <c r="O87" s="46"/>
      <c r="P87" s="277"/>
      <c r="Q87" s="46"/>
      <c r="R87" s="277"/>
      <c r="S87" s="46"/>
      <c r="T87" s="278"/>
      <c r="AT87" s="268"/>
      <c r="AU87" s="268"/>
      <c r="BK87" s="102"/>
    </row>
    <row r="88" spans="2:65" s="267" customFormat="1" ht="16.5" customHeight="1" x14ac:dyDescent="0.2">
      <c r="B88" s="24"/>
      <c r="C88" s="281" t="s">
        <v>67</v>
      </c>
      <c r="D88" s="281" t="s">
        <v>112</v>
      </c>
      <c r="E88" s="282" t="s">
        <v>337</v>
      </c>
      <c r="F88" s="283" t="s">
        <v>338</v>
      </c>
      <c r="G88" s="284" t="s">
        <v>243</v>
      </c>
      <c r="H88" s="285">
        <v>100</v>
      </c>
      <c r="I88" s="286"/>
      <c r="J88" s="286">
        <f>ROUND(I88*H88,2)</f>
        <v>0</v>
      </c>
      <c r="K88" s="283" t="s">
        <v>1</v>
      </c>
      <c r="L88" s="24"/>
      <c r="M88" s="151"/>
      <c r="N88" s="46"/>
      <c r="O88" s="46"/>
      <c r="P88" s="277"/>
      <c r="Q88" s="46"/>
      <c r="R88" s="277"/>
      <c r="S88" s="46"/>
      <c r="T88" s="278"/>
      <c r="AT88" s="268"/>
      <c r="AU88" s="268"/>
      <c r="BK88" s="102"/>
    </row>
    <row r="89" spans="2:65" s="267" customFormat="1" ht="26.1" customHeight="1" x14ac:dyDescent="0.2">
      <c r="B89" s="24"/>
      <c r="C89" s="314"/>
      <c r="D89" s="311" t="s">
        <v>118</v>
      </c>
      <c r="E89" s="312" t="s">
        <v>1</v>
      </c>
      <c r="F89" s="313" t="s">
        <v>825</v>
      </c>
      <c r="G89" s="314"/>
      <c r="H89" s="315">
        <v>7</v>
      </c>
      <c r="I89" s="314"/>
      <c r="J89" s="314"/>
      <c r="K89" s="314"/>
      <c r="L89" s="24"/>
      <c r="M89" s="151"/>
      <c r="N89" s="46"/>
      <c r="O89" s="46"/>
      <c r="P89" s="277"/>
      <c r="Q89" s="46"/>
      <c r="R89" s="277"/>
      <c r="S89" s="46"/>
      <c r="T89" s="278"/>
      <c r="AT89" s="268"/>
      <c r="AU89" s="268"/>
      <c r="BK89" s="102"/>
    </row>
    <row r="90" spans="2:65" s="267" customFormat="1" ht="26.1" customHeight="1" x14ac:dyDescent="0.2">
      <c r="B90" s="24"/>
      <c r="C90" s="314"/>
      <c r="D90" s="311" t="s">
        <v>118</v>
      </c>
      <c r="E90" s="312" t="s">
        <v>1</v>
      </c>
      <c r="F90" s="313" t="s">
        <v>826</v>
      </c>
      <c r="G90" s="314"/>
      <c r="H90" s="315">
        <v>93</v>
      </c>
      <c r="I90" s="314"/>
      <c r="J90" s="314"/>
      <c r="K90" s="314"/>
      <c r="L90" s="24"/>
      <c r="M90" s="151"/>
      <c r="N90" s="46"/>
      <c r="O90" s="46"/>
      <c r="P90" s="277"/>
      <c r="Q90" s="46"/>
      <c r="R90" s="277"/>
      <c r="S90" s="46"/>
      <c r="T90" s="278"/>
      <c r="AT90" s="268"/>
      <c r="AU90" s="268"/>
      <c r="BK90" s="102"/>
    </row>
    <row r="91" spans="2:65" s="267" customFormat="1" ht="26.1" customHeight="1" x14ac:dyDescent="0.2">
      <c r="B91" s="24"/>
      <c r="C91" s="318"/>
      <c r="D91" s="311" t="s">
        <v>118</v>
      </c>
      <c r="E91" s="316" t="s">
        <v>1</v>
      </c>
      <c r="F91" s="317" t="s">
        <v>123</v>
      </c>
      <c r="G91" s="318"/>
      <c r="H91" s="319">
        <v>100</v>
      </c>
      <c r="I91" s="318"/>
      <c r="J91" s="318"/>
      <c r="K91" s="318"/>
      <c r="L91" s="24"/>
      <c r="M91" s="151"/>
      <c r="N91" s="46"/>
      <c r="O91" s="46"/>
      <c r="P91" s="277"/>
      <c r="Q91" s="46"/>
      <c r="R91" s="277"/>
      <c r="S91" s="46"/>
      <c r="T91" s="278"/>
      <c r="AT91" s="268"/>
      <c r="AU91" s="268"/>
      <c r="BK91" s="102"/>
    </row>
    <row r="92" spans="2:65" s="10" customFormat="1" ht="16.5" customHeight="1" x14ac:dyDescent="0.2">
      <c r="B92" s="103"/>
      <c r="C92" s="281" t="s">
        <v>69</v>
      </c>
      <c r="D92" s="281" t="s">
        <v>112</v>
      </c>
      <c r="E92" s="282" t="s">
        <v>341</v>
      </c>
      <c r="F92" s="283" t="s">
        <v>342</v>
      </c>
      <c r="G92" s="284" t="s">
        <v>243</v>
      </c>
      <c r="H92" s="285">
        <v>100</v>
      </c>
      <c r="I92" s="286"/>
      <c r="J92" s="286">
        <f>ROUND(I92*H92,2)</f>
        <v>0</v>
      </c>
      <c r="K92" s="283" t="s">
        <v>1</v>
      </c>
      <c r="L92" s="103"/>
      <c r="M92" s="107"/>
      <c r="N92" s="108"/>
      <c r="O92" s="108"/>
      <c r="P92" s="109" t="e">
        <f>P93+P95+P99</f>
        <v>#REF!</v>
      </c>
      <c r="Q92" s="108"/>
      <c r="R92" s="109" t="e">
        <f>R93+R95+R99</f>
        <v>#REF!</v>
      </c>
      <c r="S92" s="108"/>
      <c r="T92" s="110" t="e">
        <f>T93+T95+T99</f>
        <v>#REF!</v>
      </c>
      <c r="AR92" s="104" t="s">
        <v>67</v>
      </c>
      <c r="AT92" s="111" t="s">
        <v>60</v>
      </c>
      <c r="AU92" s="111" t="s">
        <v>61</v>
      </c>
      <c r="AY92" s="104" t="s">
        <v>110</v>
      </c>
      <c r="BK92" s="112" t="e">
        <f>BK93+BK95+BK99</f>
        <v>#REF!</v>
      </c>
    </row>
    <row r="93" spans="2:65" s="10" customFormat="1" ht="26.1" customHeight="1" x14ac:dyDescent="0.25">
      <c r="B93" s="103"/>
      <c r="D93" s="104" t="s">
        <v>60</v>
      </c>
      <c r="E93" s="113" t="s">
        <v>128</v>
      </c>
      <c r="F93" s="113" t="s">
        <v>628</v>
      </c>
      <c r="J93" s="114">
        <f>SUM(J94:J99)</f>
        <v>0</v>
      </c>
      <c r="L93" s="103"/>
      <c r="M93" s="107"/>
      <c r="N93" s="108"/>
      <c r="O93" s="108"/>
      <c r="P93" s="109">
        <f>P94</f>
        <v>0.52500000000000002</v>
      </c>
      <c r="Q93" s="108"/>
      <c r="R93" s="109">
        <f>R94</f>
        <v>6.9169999999999995E-2</v>
      </c>
      <c r="S93" s="108"/>
      <c r="T93" s="110">
        <f>T94</f>
        <v>0</v>
      </c>
      <c r="AR93" s="104" t="s">
        <v>67</v>
      </c>
      <c r="AT93" s="111" t="s">
        <v>60</v>
      </c>
      <c r="AU93" s="111" t="s">
        <v>67</v>
      </c>
      <c r="AY93" s="104" t="s">
        <v>110</v>
      </c>
      <c r="BK93" s="112">
        <f>BK94</f>
        <v>0</v>
      </c>
    </row>
    <row r="94" spans="2:65" s="197" customFormat="1" ht="16.5" customHeight="1" x14ac:dyDescent="0.2">
      <c r="B94" s="115"/>
      <c r="C94" s="181">
        <v>3</v>
      </c>
      <c r="D94" s="181" t="s">
        <v>112</v>
      </c>
      <c r="E94" s="216" t="s">
        <v>723</v>
      </c>
      <c r="F94" s="162" t="s">
        <v>724</v>
      </c>
      <c r="G94" s="213" t="s">
        <v>312</v>
      </c>
      <c r="H94" s="120">
        <v>1</v>
      </c>
      <c r="I94" s="121"/>
      <c r="J94" s="121">
        <f t="shared" ref="J94:J97" si="1">ROUND(I94*H94,2)</f>
        <v>0</v>
      </c>
      <c r="K94" s="162" t="s">
        <v>505</v>
      </c>
      <c r="L94" s="24"/>
      <c r="M94" s="195" t="s">
        <v>1</v>
      </c>
      <c r="N94" s="122" t="s">
        <v>32</v>
      </c>
      <c r="O94" s="123">
        <v>0.52500000000000002</v>
      </c>
      <c r="P94" s="123">
        <f>O94*H94</f>
        <v>0.52500000000000002</v>
      </c>
      <c r="Q94" s="123">
        <v>6.9169999999999995E-2</v>
      </c>
      <c r="R94" s="123">
        <f>Q94*H94</f>
        <v>6.9169999999999995E-2</v>
      </c>
      <c r="S94" s="123">
        <v>0</v>
      </c>
      <c r="T94" s="124">
        <f>S94*H94</f>
        <v>0</v>
      </c>
      <c r="AR94" s="199" t="s">
        <v>116</v>
      </c>
      <c r="AT94" s="199" t="s">
        <v>112</v>
      </c>
      <c r="AU94" s="199" t="s">
        <v>69</v>
      </c>
      <c r="AY94" s="199" t="s">
        <v>110</v>
      </c>
      <c r="BE94" s="125">
        <f>IF(N94="základní",J94,0)</f>
        <v>0</v>
      </c>
      <c r="BF94" s="125">
        <f>IF(N94="snížená",J94,0)</f>
        <v>0</v>
      </c>
      <c r="BG94" s="125">
        <f>IF(N94="zákl. přenesená",J94,0)</f>
        <v>0</v>
      </c>
      <c r="BH94" s="125">
        <f>IF(N94="sníž. přenesená",J94,0)</f>
        <v>0</v>
      </c>
      <c r="BI94" s="125">
        <f>IF(N94="nulová",J94,0)</f>
        <v>0</v>
      </c>
      <c r="BJ94" s="199" t="s">
        <v>67</v>
      </c>
      <c r="BK94" s="125">
        <f>ROUND(I94*H94,2)</f>
        <v>0</v>
      </c>
      <c r="BL94" s="199" t="s">
        <v>116</v>
      </c>
      <c r="BM94" s="199" t="s">
        <v>631</v>
      </c>
    </row>
    <row r="95" spans="2:65" s="10" customFormat="1" ht="16.5" customHeight="1" x14ac:dyDescent="0.2">
      <c r="B95" s="103"/>
      <c r="C95" s="219">
        <v>4</v>
      </c>
      <c r="D95" s="219" t="s">
        <v>112</v>
      </c>
      <c r="E95" s="220" t="s">
        <v>726</v>
      </c>
      <c r="F95" s="143" t="s">
        <v>727</v>
      </c>
      <c r="G95" s="144" t="s">
        <v>312</v>
      </c>
      <c r="H95" s="145">
        <v>1</v>
      </c>
      <c r="I95" s="146"/>
      <c r="J95" s="146">
        <f t="shared" si="1"/>
        <v>0</v>
      </c>
      <c r="K95" s="162" t="s">
        <v>505</v>
      </c>
      <c r="L95" s="103"/>
      <c r="M95" s="107"/>
      <c r="N95" s="108"/>
      <c r="O95" s="108"/>
      <c r="P95" s="109">
        <f>SUM(P96:P98)</f>
        <v>15.007999999999999</v>
      </c>
      <c r="Q95" s="108"/>
      <c r="R95" s="109">
        <f>SUM(R96:R98)</f>
        <v>0.22919999999999999</v>
      </c>
      <c r="S95" s="108"/>
      <c r="T95" s="110">
        <f>SUM(T96:T98)</f>
        <v>0</v>
      </c>
      <c r="AR95" s="104" t="s">
        <v>67</v>
      </c>
      <c r="AT95" s="111" t="s">
        <v>60</v>
      </c>
      <c r="AU95" s="111" t="s">
        <v>67</v>
      </c>
      <c r="AY95" s="104" t="s">
        <v>110</v>
      </c>
      <c r="BK95" s="112">
        <f>SUM(BK96:BK98)</f>
        <v>0</v>
      </c>
    </row>
    <row r="96" spans="2:65" s="197" customFormat="1" ht="16.5" customHeight="1" x14ac:dyDescent="0.2">
      <c r="B96" s="115"/>
      <c r="C96" s="181">
        <v>5</v>
      </c>
      <c r="D96" s="181" t="s">
        <v>112</v>
      </c>
      <c r="E96" s="216" t="s">
        <v>721</v>
      </c>
      <c r="F96" s="162" t="s">
        <v>722</v>
      </c>
      <c r="G96" s="213" t="s">
        <v>243</v>
      </c>
      <c r="H96" s="120">
        <v>4</v>
      </c>
      <c r="I96" s="121"/>
      <c r="J96" s="121">
        <f t="shared" si="1"/>
        <v>0</v>
      </c>
      <c r="K96" s="162" t="s">
        <v>505</v>
      </c>
      <c r="L96" s="24"/>
      <c r="M96" s="195" t="s">
        <v>1</v>
      </c>
      <c r="N96" s="122" t="s">
        <v>32</v>
      </c>
      <c r="O96" s="123">
        <v>1.607</v>
      </c>
      <c r="P96" s="123">
        <f>O96*H96</f>
        <v>6.4279999999999999</v>
      </c>
      <c r="Q96" s="123">
        <v>4.684E-2</v>
      </c>
      <c r="R96" s="123">
        <f>Q96*H96</f>
        <v>0.18736</v>
      </c>
      <c r="S96" s="123">
        <v>0</v>
      </c>
      <c r="T96" s="124">
        <f>S96*H96</f>
        <v>0</v>
      </c>
      <c r="AR96" s="199" t="s">
        <v>116</v>
      </c>
      <c r="AT96" s="199" t="s">
        <v>112</v>
      </c>
      <c r="AU96" s="199" t="s">
        <v>69</v>
      </c>
      <c r="AY96" s="199" t="s">
        <v>110</v>
      </c>
      <c r="BE96" s="125">
        <f>IF(N96="základní",J96,0)</f>
        <v>0</v>
      </c>
      <c r="BF96" s="125">
        <f>IF(N96="snížená",J96,0)</f>
        <v>0</v>
      </c>
      <c r="BG96" s="125">
        <f>IF(N96="zákl. přenesená",J96,0)</f>
        <v>0</v>
      </c>
      <c r="BH96" s="125">
        <f>IF(N96="sníž. přenesená",J96,0)</f>
        <v>0</v>
      </c>
      <c r="BI96" s="125">
        <f>IF(N96="nulová",J96,0)</f>
        <v>0</v>
      </c>
      <c r="BJ96" s="199" t="s">
        <v>67</v>
      </c>
      <c r="BK96" s="125">
        <f>ROUND(I96*H96,2)</f>
        <v>0</v>
      </c>
      <c r="BL96" s="199" t="s">
        <v>116</v>
      </c>
      <c r="BM96" s="199" t="s">
        <v>635</v>
      </c>
    </row>
    <row r="97" spans="2:65" s="197" customFormat="1" ht="16.5" customHeight="1" x14ac:dyDescent="0.2">
      <c r="B97" s="115"/>
      <c r="C97" s="181">
        <v>6</v>
      </c>
      <c r="D97" s="181" t="s">
        <v>112</v>
      </c>
      <c r="E97" s="216" t="s">
        <v>714</v>
      </c>
      <c r="F97" s="162" t="s">
        <v>715</v>
      </c>
      <c r="G97" s="213" t="s">
        <v>461</v>
      </c>
      <c r="H97" s="120">
        <v>4</v>
      </c>
      <c r="I97" s="121"/>
      <c r="J97" s="121">
        <f t="shared" si="1"/>
        <v>0</v>
      </c>
      <c r="K97" s="118" t="s">
        <v>607</v>
      </c>
      <c r="L97" s="147"/>
      <c r="M97" s="148" t="s">
        <v>1</v>
      </c>
      <c r="N97" s="149" t="s">
        <v>32</v>
      </c>
      <c r="O97" s="123">
        <v>0</v>
      </c>
      <c r="P97" s="123">
        <f>O97*H97</f>
        <v>0</v>
      </c>
      <c r="Q97" s="123">
        <v>1.04E-2</v>
      </c>
      <c r="R97" s="123">
        <f>Q97*H97</f>
        <v>4.1599999999999998E-2</v>
      </c>
      <c r="S97" s="123">
        <v>0</v>
      </c>
      <c r="T97" s="124">
        <f>S97*H97</f>
        <v>0</v>
      </c>
      <c r="AR97" s="199" t="s">
        <v>158</v>
      </c>
      <c r="AT97" s="199" t="s">
        <v>184</v>
      </c>
      <c r="AU97" s="199" t="s">
        <v>69</v>
      </c>
      <c r="AY97" s="199" t="s">
        <v>110</v>
      </c>
      <c r="BE97" s="125">
        <f>IF(N97="základní",J97,0)</f>
        <v>0</v>
      </c>
      <c r="BF97" s="125">
        <f>IF(N97="snížená",J97,0)</f>
        <v>0</v>
      </c>
      <c r="BG97" s="125">
        <f>IF(N97="zákl. přenesená",J97,0)</f>
        <v>0</v>
      </c>
      <c r="BH97" s="125">
        <f>IF(N97="sníž. přenesená",J97,0)</f>
        <v>0</v>
      </c>
      <c r="BI97" s="125">
        <f>IF(N97="nulová",J97,0)</f>
        <v>0</v>
      </c>
      <c r="BJ97" s="199" t="s">
        <v>67</v>
      </c>
      <c r="BK97" s="125">
        <f>ROUND(I97*H97,2)</f>
        <v>0</v>
      </c>
      <c r="BL97" s="199" t="s">
        <v>116</v>
      </c>
      <c r="BM97" s="199" t="s">
        <v>638</v>
      </c>
    </row>
    <row r="98" spans="2:65" s="197" customFormat="1" ht="16.5" customHeight="1" x14ac:dyDescent="0.2">
      <c r="B98" s="115"/>
      <c r="C98" s="219">
        <v>7</v>
      </c>
      <c r="D98" s="219" t="s">
        <v>184</v>
      </c>
      <c r="E98" s="220" t="s">
        <v>717</v>
      </c>
      <c r="F98" s="143" t="s">
        <v>718</v>
      </c>
      <c r="G98" s="144" t="s">
        <v>461</v>
      </c>
      <c r="H98" s="145">
        <v>4</v>
      </c>
      <c r="I98" s="146"/>
      <c r="J98" s="146">
        <f>ROUND(I98*H98,2)</f>
        <v>0</v>
      </c>
      <c r="K98" s="143" t="s">
        <v>607</v>
      </c>
      <c r="L98" s="24"/>
      <c r="M98" s="195" t="s">
        <v>1</v>
      </c>
      <c r="N98" s="122" t="s">
        <v>32</v>
      </c>
      <c r="O98" s="123">
        <v>2.145</v>
      </c>
      <c r="P98" s="123">
        <f>O98*H98</f>
        <v>8.58</v>
      </c>
      <c r="Q98" s="123">
        <v>6.0000000000000002E-5</v>
      </c>
      <c r="R98" s="123">
        <f>Q98*H98</f>
        <v>2.4000000000000001E-4</v>
      </c>
      <c r="S98" s="123">
        <v>0</v>
      </c>
      <c r="T98" s="124">
        <f>S98*H98</f>
        <v>0</v>
      </c>
      <c r="AR98" s="199" t="s">
        <v>199</v>
      </c>
      <c r="AT98" s="199" t="s">
        <v>112</v>
      </c>
      <c r="AU98" s="199" t="s">
        <v>69</v>
      </c>
      <c r="AY98" s="199" t="s">
        <v>110</v>
      </c>
      <c r="BE98" s="125">
        <f>IF(N98="základní",J98,0)</f>
        <v>0</v>
      </c>
      <c r="BF98" s="125">
        <f>IF(N98="snížená",J98,0)</f>
        <v>0</v>
      </c>
      <c r="BG98" s="125">
        <f>IF(N98="zákl. přenesená",J98,0)</f>
        <v>0</v>
      </c>
      <c r="BH98" s="125">
        <f>IF(N98="sníž. přenesená",J98,0)</f>
        <v>0</v>
      </c>
      <c r="BI98" s="125">
        <f>IF(N98="nulová",J98,0)</f>
        <v>0</v>
      </c>
      <c r="BJ98" s="199" t="s">
        <v>67</v>
      </c>
      <c r="BK98" s="125">
        <f>ROUND(I98*H98,2)</f>
        <v>0</v>
      </c>
      <c r="BL98" s="199" t="s">
        <v>199</v>
      </c>
      <c r="BM98" s="199" t="s">
        <v>641</v>
      </c>
    </row>
    <row r="99" spans="2:65" s="10" customFormat="1" ht="16.5" customHeight="1" x14ac:dyDescent="0.2">
      <c r="B99" s="103"/>
      <c r="C99" s="219">
        <v>8</v>
      </c>
      <c r="D99" s="219" t="s">
        <v>184</v>
      </c>
      <c r="E99" s="220" t="s">
        <v>719</v>
      </c>
      <c r="F99" s="143" t="s">
        <v>720</v>
      </c>
      <c r="G99" s="144" t="s">
        <v>243</v>
      </c>
      <c r="H99" s="145">
        <v>4</v>
      </c>
      <c r="I99" s="146"/>
      <c r="J99" s="146">
        <f>ROUND(I99*H99,2)</f>
        <v>0</v>
      </c>
      <c r="K99" s="143" t="s">
        <v>607</v>
      </c>
      <c r="L99" s="103"/>
      <c r="M99" s="107"/>
      <c r="N99" s="108"/>
      <c r="O99" s="108"/>
      <c r="P99" s="109" t="e">
        <f>SUM(#REF!)</f>
        <v>#REF!</v>
      </c>
      <c r="Q99" s="108"/>
      <c r="R99" s="109" t="e">
        <f>SUM(#REF!)</f>
        <v>#REF!</v>
      </c>
      <c r="S99" s="108"/>
      <c r="T99" s="110" t="e">
        <f>SUM(#REF!)</f>
        <v>#REF!</v>
      </c>
      <c r="AR99" s="104" t="s">
        <v>67</v>
      </c>
      <c r="AT99" s="111" t="s">
        <v>60</v>
      </c>
      <c r="AU99" s="111" t="s">
        <v>67</v>
      </c>
      <c r="AY99" s="104" t="s">
        <v>110</v>
      </c>
      <c r="BK99" s="112" t="e">
        <f>SUM(#REF!)</f>
        <v>#REF!</v>
      </c>
    </row>
    <row r="100" spans="2:65" s="10" customFormat="1" ht="26.1" customHeight="1" x14ac:dyDescent="0.25">
      <c r="B100" s="103"/>
      <c r="C100" s="177"/>
      <c r="D100" s="225" t="s">
        <v>60</v>
      </c>
      <c r="E100" s="227" t="s">
        <v>410</v>
      </c>
      <c r="F100" s="105" t="s">
        <v>649</v>
      </c>
      <c r="J100" s="106">
        <f>SUM(J101,J108,J115,J120,J123,J129,J134)</f>
        <v>0</v>
      </c>
      <c r="L100" s="103"/>
      <c r="M100" s="107"/>
      <c r="N100" s="108"/>
      <c r="O100" s="108"/>
      <c r="P100" s="109">
        <f>P108+P120+P123+P126+P129+P134</f>
        <v>39.653999999999996</v>
      </c>
      <c r="Q100" s="108"/>
      <c r="R100" s="109">
        <f>R108+R120+R123+R126+R129+R134</f>
        <v>21.003260000000001</v>
      </c>
      <c r="S100" s="108"/>
      <c r="T100" s="110">
        <f>T108+T120+T123+T126+T129+T134</f>
        <v>1.6119999999999999E-2</v>
      </c>
      <c r="AR100" s="104" t="s">
        <v>69</v>
      </c>
      <c r="AT100" s="111" t="s">
        <v>60</v>
      </c>
      <c r="AU100" s="111" t="s">
        <v>61</v>
      </c>
      <c r="AY100" s="104" t="s">
        <v>110</v>
      </c>
      <c r="BK100" s="112">
        <f>BK108+BK120+BK123+BK126+BK129+BK134</f>
        <v>0</v>
      </c>
    </row>
    <row r="101" spans="2:65" s="10" customFormat="1" ht="26.1" customHeight="1" x14ac:dyDescent="0.25">
      <c r="B101" s="103"/>
      <c r="C101" s="307"/>
      <c r="D101" s="308" t="s">
        <v>60</v>
      </c>
      <c r="E101" s="327" t="s">
        <v>507</v>
      </c>
      <c r="F101" s="327" t="s">
        <v>508</v>
      </c>
      <c r="G101" s="329"/>
      <c r="H101" s="329"/>
      <c r="I101" s="329"/>
      <c r="J101" s="328">
        <f>SUM(J102:J107)</f>
        <v>0</v>
      </c>
      <c r="K101" s="307"/>
      <c r="L101" s="103"/>
      <c r="M101" s="107"/>
      <c r="N101" s="108"/>
      <c r="O101" s="108"/>
      <c r="P101" s="109"/>
      <c r="Q101" s="108"/>
      <c r="R101" s="109"/>
      <c r="S101" s="108"/>
      <c r="T101" s="110"/>
      <c r="AR101" s="104"/>
      <c r="AT101" s="111"/>
      <c r="AU101" s="111"/>
      <c r="AY101" s="104"/>
      <c r="BK101" s="112"/>
    </row>
    <row r="102" spans="2:65" s="10" customFormat="1" ht="16.5" customHeight="1" x14ac:dyDescent="0.2">
      <c r="B102" s="103"/>
      <c r="C102" s="281">
        <v>9</v>
      </c>
      <c r="D102" s="281" t="s">
        <v>112</v>
      </c>
      <c r="E102" s="282" t="s">
        <v>519</v>
      </c>
      <c r="F102" s="283" t="s">
        <v>520</v>
      </c>
      <c r="G102" s="284" t="s">
        <v>243</v>
      </c>
      <c r="H102" s="285">
        <v>104</v>
      </c>
      <c r="I102" s="286"/>
      <c r="J102" s="286">
        <f t="shared" ref="J102:J107" si="2">ROUND(I102*H102,2)</f>
        <v>0</v>
      </c>
      <c r="K102" s="283" t="s">
        <v>1</v>
      </c>
      <c r="L102" s="103"/>
      <c r="M102" s="107"/>
      <c r="N102" s="108"/>
      <c r="O102" s="108"/>
      <c r="P102" s="109"/>
      <c r="Q102" s="108"/>
      <c r="R102" s="109"/>
      <c r="S102" s="108"/>
      <c r="T102" s="110"/>
      <c r="AR102" s="104"/>
      <c r="AT102" s="111"/>
      <c r="AU102" s="111"/>
      <c r="AY102" s="104"/>
      <c r="BK102" s="112"/>
    </row>
    <row r="103" spans="2:65" s="10" customFormat="1" ht="16.5" customHeight="1" x14ac:dyDescent="0.2">
      <c r="B103" s="103"/>
      <c r="C103" s="320">
        <v>10</v>
      </c>
      <c r="D103" s="320" t="s">
        <v>184</v>
      </c>
      <c r="E103" s="321" t="s">
        <v>799</v>
      </c>
      <c r="F103" s="322" t="s">
        <v>800</v>
      </c>
      <c r="G103" s="323" t="s">
        <v>243</v>
      </c>
      <c r="H103" s="324">
        <v>60</v>
      </c>
      <c r="I103" s="325"/>
      <c r="J103" s="325">
        <f t="shared" si="2"/>
        <v>0</v>
      </c>
      <c r="K103" s="322" t="s">
        <v>1</v>
      </c>
      <c r="L103" s="103"/>
      <c r="M103" s="107"/>
      <c r="N103" s="108"/>
      <c r="O103" s="108"/>
      <c r="P103" s="109"/>
      <c r="Q103" s="108"/>
      <c r="R103" s="109"/>
      <c r="S103" s="108"/>
      <c r="T103" s="110"/>
      <c r="AR103" s="104"/>
      <c r="AT103" s="111"/>
      <c r="AU103" s="111"/>
      <c r="AY103" s="104"/>
      <c r="BK103" s="112"/>
    </row>
    <row r="104" spans="2:65" s="10" customFormat="1" ht="16.5" customHeight="1" x14ac:dyDescent="0.2">
      <c r="B104" s="103"/>
      <c r="C104" s="320">
        <v>11</v>
      </c>
      <c r="D104" s="320" t="s">
        <v>184</v>
      </c>
      <c r="E104" s="321" t="s">
        <v>827</v>
      </c>
      <c r="F104" s="322" t="s">
        <v>828</v>
      </c>
      <c r="G104" s="323" t="s">
        <v>243</v>
      </c>
      <c r="H104" s="324">
        <v>17</v>
      </c>
      <c r="I104" s="325"/>
      <c r="J104" s="325">
        <f t="shared" si="2"/>
        <v>0</v>
      </c>
      <c r="K104" s="322" t="s">
        <v>505</v>
      </c>
      <c r="L104" s="103"/>
      <c r="M104" s="107"/>
      <c r="N104" s="108"/>
      <c r="O104" s="108"/>
      <c r="P104" s="109"/>
      <c r="Q104" s="108"/>
      <c r="R104" s="109"/>
      <c r="S104" s="108"/>
      <c r="T104" s="110"/>
      <c r="AR104" s="104"/>
      <c r="AT104" s="111"/>
      <c r="AU104" s="111"/>
      <c r="AY104" s="104"/>
      <c r="BK104" s="112"/>
    </row>
    <row r="105" spans="2:65" s="10" customFormat="1" ht="16.5" customHeight="1" x14ac:dyDescent="0.2">
      <c r="B105" s="103"/>
      <c r="C105" s="320">
        <v>12</v>
      </c>
      <c r="D105" s="320" t="s">
        <v>184</v>
      </c>
      <c r="E105" s="321" t="s">
        <v>801</v>
      </c>
      <c r="F105" s="322" t="s">
        <v>802</v>
      </c>
      <c r="G105" s="323" t="s">
        <v>243</v>
      </c>
      <c r="H105" s="324">
        <v>27</v>
      </c>
      <c r="I105" s="325"/>
      <c r="J105" s="325">
        <f t="shared" si="2"/>
        <v>0</v>
      </c>
      <c r="K105" s="322" t="s">
        <v>1</v>
      </c>
      <c r="L105" s="103"/>
      <c r="M105" s="107"/>
      <c r="N105" s="108"/>
      <c r="O105" s="108"/>
      <c r="P105" s="109"/>
      <c r="Q105" s="108"/>
      <c r="R105" s="109"/>
      <c r="S105" s="108"/>
      <c r="T105" s="110"/>
      <c r="AR105" s="104"/>
      <c r="AT105" s="111"/>
      <c r="AU105" s="111"/>
      <c r="AY105" s="104"/>
      <c r="BK105" s="112"/>
    </row>
    <row r="106" spans="2:65" s="10" customFormat="1" ht="16.5" customHeight="1" x14ac:dyDescent="0.2">
      <c r="B106" s="103"/>
      <c r="C106" s="281">
        <v>13</v>
      </c>
      <c r="D106" s="281" t="s">
        <v>112</v>
      </c>
      <c r="E106" s="282" t="s">
        <v>803</v>
      </c>
      <c r="F106" s="283" t="s">
        <v>804</v>
      </c>
      <c r="G106" s="284" t="s">
        <v>243</v>
      </c>
      <c r="H106" s="285">
        <v>7</v>
      </c>
      <c r="I106" s="286"/>
      <c r="J106" s="286">
        <f t="shared" si="2"/>
        <v>0</v>
      </c>
      <c r="K106" s="283" t="s">
        <v>1</v>
      </c>
      <c r="L106" s="103"/>
      <c r="M106" s="107"/>
      <c r="N106" s="108"/>
      <c r="O106" s="108"/>
      <c r="P106" s="109"/>
      <c r="Q106" s="108"/>
      <c r="R106" s="109"/>
      <c r="S106" s="108"/>
      <c r="T106" s="110"/>
      <c r="AR106" s="104"/>
      <c r="AT106" s="111"/>
      <c r="AU106" s="111"/>
      <c r="AY106" s="104"/>
      <c r="BK106" s="112"/>
    </row>
    <row r="107" spans="2:65" s="10" customFormat="1" ht="16.5" customHeight="1" x14ac:dyDescent="0.2">
      <c r="B107" s="103"/>
      <c r="C107" s="320">
        <v>14</v>
      </c>
      <c r="D107" s="320" t="s">
        <v>184</v>
      </c>
      <c r="E107" s="321" t="s">
        <v>516</v>
      </c>
      <c r="F107" s="322" t="s">
        <v>517</v>
      </c>
      <c r="G107" s="323" t="s">
        <v>243</v>
      </c>
      <c r="H107" s="324">
        <v>7</v>
      </c>
      <c r="I107" s="325"/>
      <c r="J107" s="325">
        <f t="shared" si="2"/>
        <v>0</v>
      </c>
      <c r="K107" s="322" t="s">
        <v>505</v>
      </c>
      <c r="L107" s="103"/>
      <c r="M107" s="107"/>
      <c r="N107" s="108"/>
      <c r="O107" s="108"/>
      <c r="P107" s="109"/>
      <c r="Q107" s="108"/>
      <c r="R107" s="109"/>
      <c r="S107" s="108"/>
      <c r="T107" s="110"/>
      <c r="AR107" s="104"/>
      <c r="AT107" s="111"/>
      <c r="AU107" s="111"/>
      <c r="AY107" s="104"/>
      <c r="BK107" s="112"/>
    </row>
    <row r="108" spans="2:65" s="10" customFormat="1" ht="26.1" customHeight="1" x14ac:dyDescent="0.25">
      <c r="B108" s="103"/>
      <c r="C108" s="177"/>
      <c r="D108" s="225" t="s">
        <v>60</v>
      </c>
      <c r="E108" s="226" t="s">
        <v>523</v>
      </c>
      <c r="F108" s="113" t="s">
        <v>524</v>
      </c>
      <c r="J108" s="114">
        <f>SUM(J109:J114)</f>
        <v>0</v>
      </c>
      <c r="L108" s="103"/>
      <c r="M108" s="107"/>
      <c r="N108" s="108"/>
      <c r="O108" s="108"/>
      <c r="P108" s="109">
        <f>SUM(P109:P110)</f>
        <v>28.2</v>
      </c>
      <c r="Q108" s="108"/>
      <c r="R108" s="109">
        <f>SUM(R109:R110)</f>
        <v>3.78E-2</v>
      </c>
      <c r="S108" s="108"/>
      <c r="T108" s="110">
        <f>SUM(T109:T110)</f>
        <v>0</v>
      </c>
      <c r="AR108" s="104" t="s">
        <v>69</v>
      </c>
      <c r="AT108" s="111" t="s">
        <v>60</v>
      </c>
      <c r="AU108" s="111" t="s">
        <v>67</v>
      </c>
      <c r="AY108" s="104" t="s">
        <v>110</v>
      </c>
      <c r="BK108" s="112">
        <f>SUM(BK109:BK110)</f>
        <v>0</v>
      </c>
    </row>
    <row r="109" spans="2:65" s="197" customFormat="1" ht="16.5" customHeight="1" x14ac:dyDescent="0.2">
      <c r="B109" s="115"/>
      <c r="C109" s="181">
        <v>15</v>
      </c>
      <c r="D109" s="181" t="s">
        <v>112</v>
      </c>
      <c r="E109" s="182" t="s">
        <v>650</v>
      </c>
      <c r="F109" s="118" t="s">
        <v>651</v>
      </c>
      <c r="G109" s="119" t="s">
        <v>243</v>
      </c>
      <c r="H109" s="120">
        <v>60</v>
      </c>
      <c r="I109" s="121"/>
      <c r="J109" s="121">
        <f>ROUND(I109*H109,2)</f>
        <v>0</v>
      </c>
      <c r="K109" s="118" t="s">
        <v>505</v>
      </c>
      <c r="L109" s="24"/>
      <c r="M109" s="195" t="s">
        <v>1</v>
      </c>
      <c r="N109" s="122" t="s">
        <v>32</v>
      </c>
      <c r="O109" s="123">
        <v>0.47</v>
      </c>
      <c r="P109" s="123">
        <f>O109*H109</f>
        <v>28.2</v>
      </c>
      <c r="Q109" s="123">
        <v>5.0000000000000001E-4</v>
      </c>
      <c r="R109" s="123">
        <f>Q109*H109</f>
        <v>0.03</v>
      </c>
      <c r="S109" s="123">
        <v>0</v>
      </c>
      <c r="T109" s="124">
        <f>S109*H109</f>
        <v>0</v>
      </c>
      <c r="AR109" s="199" t="s">
        <v>199</v>
      </c>
      <c r="AT109" s="199" t="s">
        <v>112</v>
      </c>
      <c r="AU109" s="199" t="s">
        <v>69</v>
      </c>
      <c r="AY109" s="199" t="s">
        <v>110</v>
      </c>
      <c r="BE109" s="125">
        <f>IF(N109="základní",J109,0)</f>
        <v>0</v>
      </c>
      <c r="BF109" s="125">
        <f>IF(N109="snížená",J109,0)</f>
        <v>0</v>
      </c>
      <c r="BG109" s="125">
        <f>IF(N109="zákl. přenesená",J109,0)</f>
        <v>0</v>
      </c>
      <c r="BH109" s="125">
        <f>IF(N109="sníž. přenesená",J109,0)</f>
        <v>0</v>
      </c>
      <c r="BI109" s="125">
        <f>IF(N109="nulová",J109,0)</f>
        <v>0</v>
      </c>
      <c r="BJ109" s="199" t="s">
        <v>67</v>
      </c>
      <c r="BK109" s="125">
        <f>ROUND(I109*H109,2)</f>
        <v>0</v>
      </c>
      <c r="BL109" s="199" t="s">
        <v>199</v>
      </c>
      <c r="BM109" s="199" t="s">
        <v>652</v>
      </c>
    </row>
    <row r="110" spans="2:65" s="197" customFormat="1" ht="16.5" customHeight="1" x14ac:dyDescent="0.2">
      <c r="B110" s="115"/>
      <c r="C110" s="219">
        <v>16</v>
      </c>
      <c r="D110" s="219" t="s">
        <v>184</v>
      </c>
      <c r="E110" s="220" t="s">
        <v>653</v>
      </c>
      <c r="F110" s="143" t="s">
        <v>654</v>
      </c>
      <c r="G110" s="144" t="s">
        <v>243</v>
      </c>
      <c r="H110" s="145">
        <v>60</v>
      </c>
      <c r="I110" s="146"/>
      <c r="J110" s="146">
        <f>ROUND(I110*H110,2)</f>
        <v>0</v>
      </c>
      <c r="K110" s="143" t="s">
        <v>505</v>
      </c>
      <c r="L110" s="147"/>
      <c r="M110" s="148" t="s">
        <v>1</v>
      </c>
      <c r="N110" s="149" t="s">
        <v>32</v>
      </c>
      <c r="O110" s="123">
        <v>0</v>
      </c>
      <c r="P110" s="123">
        <f>O110*H110</f>
        <v>0</v>
      </c>
      <c r="Q110" s="123">
        <v>1.2999999999999999E-4</v>
      </c>
      <c r="R110" s="123">
        <f>Q110*H110</f>
        <v>7.7999999999999996E-3</v>
      </c>
      <c r="S110" s="123">
        <v>0</v>
      </c>
      <c r="T110" s="124">
        <f>S110*H110</f>
        <v>0</v>
      </c>
      <c r="AR110" s="199" t="s">
        <v>296</v>
      </c>
      <c r="AT110" s="199" t="s">
        <v>184</v>
      </c>
      <c r="AU110" s="199" t="s">
        <v>69</v>
      </c>
      <c r="AY110" s="199" t="s">
        <v>110</v>
      </c>
      <c r="BE110" s="125">
        <f>IF(N110="základní",J110,0)</f>
        <v>0</v>
      </c>
      <c r="BF110" s="125">
        <f>IF(N110="snížená",J110,0)</f>
        <v>0</v>
      </c>
      <c r="BG110" s="125">
        <f>IF(N110="zákl. přenesená",J110,0)</f>
        <v>0</v>
      </c>
      <c r="BH110" s="125">
        <f>IF(N110="sníž. přenesená",J110,0)</f>
        <v>0</v>
      </c>
      <c r="BI110" s="125">
        <f>IF(N110="nulová",J110,0)</f>
        <v>0</v>
      </c>
      <c r="BJ110" s="199" t="s">
        <v>67</v>
      </c>
      <c r="BK110" s="125">
        <f>ROUND(I110*H110,2)</f>
        <v>0</v>
      </c>
      <c r="BL110" s="199" t="s">
        <v>199</v>
      </c>
      <c r="BM110" s="199" t="s">
        <v>655</v>
      </c>
    </row>
    <row r="111" spans="2:65" s="197" customFormat="1" ht="16.5" customHeight="1" x14ac:dyDescent="0.2">
      <c r="B111" s="115"/>
      <c r="C111" s="181">
        <v>17</v>
      </c>
      <c r="D111" s="181" t="s">
        <v>112</v>
      </c>
      <c r="E111" s="216" t="s">
        <v>564</v>
      </c>
      <c r="F111" s="162" t="s">
        <v>728</v>
      </c>
      <c r="G111" s="213" t="s">
        <v>566</v>
      </c>
      <c r="H111" s="120">
        <v>5</v>
      </c>
      <c r="I111" s="121"/>
      <c r="J111" s="121">
        <f t="shared" ref="J111" si="3">ROUND(I111*H111,2)</f>
        <v>0</v>
      </c>
      <c r="K111" s="118" t="s">
        <v>607</v>
      </c>
      <c r="L111" s="147"/>
      <c r="M111" s="148"/>
      <c r="N111" s="149"/>
      <c r="O111" s="123"/>
      <c r="P111" s="123"/>
      <c r="Q111" s="123"/>
      <c r="R111" s="123"/>
      <c r="S111" s="123"/>
      <c r="T111" s="124"/>
      <c r="AR111" s="199"/>
      <c r="AT111" s="199"/>
      <c r="AU111" s="199"/>
      <c r="AY111" s="199"/>
      <c r="BE111" s="125"/>
      <c r="BF111" s="125"/>
      <c r="BG111" s="125"/>
      <c r="BH111" s="125"/>
      <c r="BI111" s="125"/>
      <c r="BJ111" s="199"/>
      <c r="BK111" s="125"/>
      <c r="BL111" s="199"/>
      <c r="BM111" s="199"/>
    </row>
    <row r="112" spans="2:65" s="267" customFormat="1" ht="16.5" customHeight="1" x14ac:dyDescent="0.2">
      <c r="B112" s="115"/>
      <c r="C112" s="281">
        <v>18</v>
      </c>
      <c r="D112" s="281" t="s">
        <v>112</v>
      </c>
      <c r="E112" s="282" t="s">
        <v>807</v>
      </c>
      <c r="F112" s="283" t="s">
        <v>808</v>
      </c>
      <c r="G112" s="284" t="s">
        <v>243</v>
      </c>
      <c r="H112" s="285">
        <v>24</v>
      </c>
      <c r="I112" s="286"/>
      <c r="J112" s="286">
        <f>ROUND(I112*H112,2)</f>
        <v>0</v>
      </c>
      <c r="K112" s="283" t="s">
        <v>1</v>
      </c>
      <c r="L112" s="147"/>
      <c r="M112" s="148"/>
      <c r="N112" s="149"/>
      <c r="O112" s="123"/>
      <c r="P112" s="123"/>
      <c r="Q112" s="123"/>
      <c r="R112" s="123"/>
      <c r="S112" s="123"/>
      <c r="T112" s="124"/>
      <c r="AR112" s="268"/>
      <c r="AT112" s="268"/>
      <c r="AU112" s="268"/>
      <c r="AY112" s="268"/>
      <c r="BE112" s="125"/>
      <c r="BF112" s="125"/>
      <c r="BG112" s="125"/>
      <c r="BH112" s="125"/>
      <c r="BI112" s="125"/>
      <c r="BJ112" s="268"/>
      <c r="BK112" s="125"/>
      <c r="BL112" s="268"/>
      <c r="BM112" s="268"/>
    </row>
    <row r="113" spans="2:65" s="267" customFormat="1" ht="16.5" customHeight="1" x14ac:dyDescent="0.2">
      <c r="B113" s="115"/>
      <c r="C113" s="281">
        <v>19</v>
      </c>
      <c r="D113" s="281" t="s">
        <v>112</v>
      </c>
      <c r="E113" s="282" t="s">
        <v>809</v>
      </c>
      <c r="F113" s="283" t="s">
        <v>810</v>
      </c>
      <c r="G113" s="284" t="s">
        <v>243</v>
      </c>
      <c r="H113" s="285">
        <v>54</v>
      </c>
      <c r="I113" s="286"/>
      <c r="J113" s="286">
        <f>ROUND(I113*H113,2)</f>
        <v>0</v>
      </c>
      <c r="K113" s="283" t="s">
        <v>1</v>
      </c>
      <c r="L113" s="147"/>
      <c r="M113" s="148"/>
      <c r="N113" s="149"/>
      <c r="O113" s="123"/>
      <c r="P113" s="123"/>
      <c r="Q113" s="123"/>
      <c r="R113" s="123"/>
      <c r="S113" s="123"/>
      <c r="T113" s="124"/>
      <c r="AR113" s="268"/>
      <c r="AT113" s="268"/>
      <c r="AU113" s="268"/>
      <c r="AY113" s="268"/>
      <c r="BE113" s="125"/>
      <c r="BF113" s="125"/>
      <c r="BG113" s="125"/>
      <c r="BH113" s="125"/>
      <c r="BI113" s="125"/>
      <c r="BJ113" s="268"/>
      <c r="BK113" s="125"/>
      <c r="BL113" s="268"/>
      <c r="BM113" s="268"/>
    </row>
    <row r="114" spans="2:65" s="267" customFormat="1" ht="16.5" customHeight="1" x14ac:dyDescent="0.2">
      <c r="B114" s="115"/>
      <c r="C114" s="281">
        <v>20</v>
      </c>
      <c r="D114" s="281" t="s">
        <v>112</v>
      </c>
      <c r="E114" s="282" t="s">
        <v>811</v>
      </c>
      <c r="F114" s="283" t="s">
        <v>812</v>
      </c>
      <c r="G114" s="284" t="s">
        <v>243</v>
      </c>
      <c r="H114" s="285">
        <v>15</v>
      </c>
      <c r="I114" s="286"/>
      <c r="J114" s="286">
        <f>ROUND(I114*H114,2)</f>
        <v>0</v>
      </c>
      <c r="K114" s="283" t="s">
        <v>505</v>
      </c>
      <c r="L114" s="147"/>
      <c r="M114" s="148"/>
      <c r="N114" s="149"/>
      <c r="O114" s="123"/>
      <c r="P114" s="123"/>
      <c r="Q114" s="123"/>
      <c r="R114" s="123"/>
      <c r="S114" s="123"/>
      <c r="T114" s="124"/>
      <c r="AR114" s="268"/>
      <c r="AT114" s="268"/>
      <c r="AU114" s="268"/>
      <c r="AY114" s="268"/>
      <c r="BE114" s="125"/>
      <c r="BF114" s="125"/>
      <c r="BG114" s="125"/>
      <c r="BH114" s="125"/>
      <c r="BI114" s="125"/>
      <c r="BJ114" s="268"/>
      <c r="BK114" s="125"/>
      <c r="BL114" s="268"/>
      <c r="BM114" s="268"/>
    </row>
    <row r="115" spans="2:65" s="267" customFormat="1" ht="26.1" customHeight="1" x14ac:dyDescent="0.25">
      <c r="B115" s="115"/>
      <c r="C115" s="307"/>
      <c r="D115" s="308" t="s">
        <v>60</v>
      </c>
      <c r="E115" s="327" t="s">
        <v>531</v>
      </c>
      <c r="F115" s="327" t="s">
        <v>532</v>
      </c>
      <c r="G115" s="329"/>
      <c r="H115" s="329"/>
      <c r="I115" s="329"/>
      <c r="J115" s="328">
        <f>SUM(J116:J119)</f>
        <v>0</v>
      </c>
      <c r="K115" s="307"/>
      <c r="L115" s="147"/>
      <c r="M115" s="148"/>
      <c r="N115" s="149"/>
      <c r="O115" s="123"/>
      <c r="P115" s="123"/>
      <c r="Q115" s="123"/>
      <c r="R115" s="123"/>
      <c r="S115" s="123"/>
      <c r="T115" s="124"/>
      <c r="AR115" s="268"/>
      <c r="AT115" s="268"/>
      <c r="AU115" s="268"/>
      <c r="AY115" s="268"/>
      <c r="BE115" s="125"/>
      <c r="BF115" s="125"/>
      <c r="BG115" s="125"/>
      <c r="BH115" s="125"/>
      <c r="BI115" s="125"/>
      <c r="BJ115" s="268"/>
      <c r="BK115" s="125"/>
      <c r="BL115" s="268"/>
      <c r="BM115" s="268"/>
    </row>
    <row r="116" spans="2:65" s="267" customFormat="1" ht="16.5" customHeight="1" x14ac:dyDescent="0.2">
      <c r="B116" s="115"/>
      <c r="C116" s="281">
        <v>21</v>
      </c>
      <c r="D116" s="281" t="s">
        <v>112</v>
      </c>
      <c r="E116" s="282" t="s">
        <v>533</v>
      </c>
      <c r="F116" s="283" t="s">
        <v>534</v>
      </c>
      <c r="G116" s="284" t="s">
        <v>243</v>
      </c>
      <c r="H116" s="285">
        <v>1</v>
      </c>
      <c r="I116" s="286"/>
      <c r="J116" s="286">
        <f>ROUND(I116*H116,2)</f>
        <v>0</v>
      </c>
      <c r="K116" s="283" t="s">
        <v>1</v>
      </c>
      <c r="L116" s="147"/>
      <c r="M116" s="148"/>
      <c r="N116" s="149"/>
      <c r="O116" s="123"/>
      <c r="P116" s="123"/>
      <c r="Q116" s="123"/>
      <c r="R116" s="123"/>
      <c r="S116" s="123"/>
      <c r="T116" s="124"/>
      <c r="AR116" s="268"/>
      <c r="AT116" s="268"/>
      <c r="AU116" s="268"/>
      <c r="AY116" s="268"/>
      <c r="BE116" s="125"/>
      <c r="BF116" s="125"/>
      <c r="BG116" s="125"/>
      <c r="BH116" s="125"/>
      <c r="BI116" s="125"/>
      <c r="BJ116" s="268"/>
      <c r="BK116" s="125"/>
      <c r="BL116" s="268"/>
      <c r="BM116" s="268"/>
    </row>
    <row r="117" spans="2:65" s="267" customFormat="1" ht="16.5" customHeight="1" x14ac:dyDescent="0.2">
      <c r="B117" s="115"/>
      <c r="C117" s="320">
        <v>22</v>
      </c>
      <c r="D117" s="320" t="s">
        <v>184</v>
      </c>
      <c r="E117" s="321" t="s">
        <v>536</v>
      </c>
      <c r="F117" s="322" t="s">
        <v>537</v>
      </c>
      <c r="G117" s="323" t="s">
        <v>243</v>
      </c>
      <c r="H117" s="324">
        <v>1</v>
      </c>
      <c r="I117" s="325"/>
      <c r="J117" s="325">
        <f>ROUND(I117*H117,2)</f>
        <v>0</v>
      </c>
      <c r="K117" s="322" t="s">
        <v>1</v>
      </c>
      <c r="L117" s="147"/>
      <c r="M117" s="148"/>
      <c r="N117" s="149"/>
      <c r="O117" s="123"/>
      <c r="P117" s="123"/>
      <c r="Q117" s="123"/>
      <c r="R117" s="123"/>
      <c r="S117" s="123"/>
      <c r="T117" s="124"/>
      <c r="AR117" s="268"/>
      <c r="AT117" s="268"/>
      <c r="AU117" s="268"/>
      <c r="AY117" s="268"/>
      <c r="BE117" s="125"/>
      <c r="BF117" s="125"/>
      <c r="BG117" s="125"/>
      <c r="BH117" s="125"/>
      <c r="BI117" s="125"/>
      <c r="BJ117" s="268"/>
      <c r="BK117" s="125"/>
      <c r="BL117" s="268"/>
      <c r="BM117" s="268"/>
    </row>
    <row r="118" spans="2:65" s="267" customFormat="1" ht="16.5" customHeight="1" x14ac:dyDescent="0.2">
      <c r="B118" s="115"/>
      <c r="C118" s="281">
        <v>23</v>
      </c>
      <c r="D118" s="281" t="s">
        <v>112</v>
      </c>
      <c r="E118" s="282" t="s">
        <v>835</v>
      </c>
      <c r="F118" s="283" t="s">
        <v>836</v>
      </c>
      <c r="G118" s="284" t="s">
        <v>243</v>
      </c>
      <c r="H118" s="285">
        <v>6</v>
      </c>
      <c r="I118" s="286"/>
      <c r="J118" s="286">
        <f>ROUND(I118*H118,2)</f>
        <v>0</v>
      </c>
      <c r="K118" s="283" t="s">
        <v>505</v>
      </c>
      <c r="L118" s="147"/>
      <c r="M118" s="148"/>
      <c r="N118" s="149"/>
      <c r="O118" s="123"/>
      <c r="P118" s="123"/>
      <c r="Q118" s="123"/>
      <c r="R118" s="123"/>
      <c r="S118" s="123"/>
      <c r="T118" s="124"/>
      <c r="AR118" s="268"/>
      <c r="AT118" s="268"/>
      <c r="AU118" s="268"/>
      <c r="AY118" s="268"/>
      <c r="BE118" s="125"/>
      <c r="BF118" s="125"/>
      <c r="BG118" s="125"/>
      <c r="BH118" s="125"/>
      <c r="BI118" s="125"/>
      <c r="BJ118" s="268"/>
      <c r="BK118" s="125"/>
      <c r="BL118" s="268"/>
      <c r="BM118" s="268"/>
    </row>
    <row r="119" spans="2:65" s="267" customFormat="1" ht="16.5" customHeight="1" x14ac:dyDescent="0.2">
      <c r="B119" s="115"/>
      <c r="C119" s="320">
        <v>24</v>
      </c>
      <c r="D119" s="320" t="s">
        <v>184</v>
      </c>
      <c r="E119" s="321" t="s">
        <v>837</v>
      </c>
      <c r="F119" s="322" t="s">
        <v>838</v>
      </c>
      <c r="G119" s="323" t="s">
        <v>243</v>
      </c>
      <c r="H119" s="324">
        <v>6</v>
      </c>
      <c r="I119" s="325"/>
      <c r="J119" s="325">
        <f>ROUND(I119*H119,2)</f>
        <v>0</v>
      </c>
      <c r="K119" s="322" t="s">
        <v>505</v>
      </c>
      <c r="L119" s="147"/>
      <c r="M119" s="148"/>
      <c r="N119" s="149"/>
      <c r="O119" s="123"/>
      <c r="P119" s="123"/>
      <c r="Q119" s="123"/>
      <c r="R119" s="123"/>
      <c r="S119" s="123"/>
      <c r="T119" s="124"/>
      <c r="AR119" s="268"/>
      <c r="AT119" s="268"/>
      <c r="AU119" s="268"/>
      <c r="AY119" s="268"/>
      <c r="BE119" s="125"/>
      <c r="BF119" s="125"/>
      <c r="BG119" s="125"/>
      <c r="BH119" s="125"/>
      <c r="BI119" s="125"/>
      <c r="BJ119" s="268"/>
      <c r="BK119" s="125"/>
      <c r="BL119" s="268"/>
      <c r="BM119" s="268"/>
    </row>
    <row r="120" spans="2:65" s="10" customFormat="1" ht="26.1" customHeight="1" x14ac:dyDescent="0.25">
      <c r="B120" s="103"/>
      <c r="C120" s="177"/>
      <c r="D120" s="225" t="s">
        <v>60</v>
      </c>
      <c r="E120" s="226" t="s">
        <v>656</v>
      </c>
      <c r="F120" s="113" t="s">
        <v>657</v>
      </c>
      <c r="J120" s="114">
        <f>SUM(J121:J122)</f>
        <v>0</v>
      </c>
      <c r="L120" s="103"/>
      <c r="M120" s="107"/>
      <c r="N120" s="108"/>
      <c r="O120" s="108"/>
      <c r="P120" s="109">
        <f>SUM(P121:P122)</f>
        <v>0.38400000000000001</v>
      </c>
      <c r="Q120" s="108"/>
      <c r="R120" s="109">
        <f>SUM(R121:R122)</f>
        <v>4.0000000000000002E-4</v>
      </c>
      <c r="S120" s="108"/>
      <c r="T120" s="110">
        <f>SUM(T121:T122)</f>
        <v>0</v>
      </c>
      <c r="AR120" s="104" t="s">
        <v>69</v>
      </c>
      <c r="AT120" s="111" t="s">
        <v>60</v>
      </c>
      <c r="AU120" s="111" t="s">
        <v>67</v>
      </c>
      <c r="AY120" s="104" t="s">
        <v>110</v>
      </c>
      <c r="BK120" s="112">
        <f>SUM(BK121:BK122)</f>
        <v>0</v>
      </c>
    </row>
    <row r="121" spans="2:65" s="197" customFormat="1" ht="16.5" customHeight="1" x14ac:dyDescent="0.2">
      <c r="B121" s="115"/>
      <c r="C121" s="181">
        <v>25</v>
      </c>
      <c r="D121" s="181" t="s">
        <v>112</v>
      </c>
      <c r="E121" s="182" t="s">
        <v>658</v>
      </c>
      <c r="F121" s="118" t="s">
        <v>659</v>
      </c>
      <c r="G121" s="119" t="s">
        <v>312</v>
      </c>
      <c r="H121" s="120">
        <v>1</v>
      </c>
      <c r="I121" s="121"/>
      <c r="J121" s="121">
        <f>ROUND(I121*H121,2)</f>
        <v>0</v>
      </c>
      <c r="K121" s="118" t="s">
        <v>505</v>
      </c>
      <c r="L121" s="24"/>
      <c r="M121" s="195" t="s">
        <v>1</v>
      </c>
      <c r="N121" s="122" t="s">
        <v>32</v>
      </c>
      <c r="O121" s="123">
        <v>0.38400000000000001</v>
      </c>
      <c r="P121" s="123">
        <f>O121*H121</f>
        <v>0.38400000000000001</v>
      </c>
      <c r="Q121" s="123">
        <v>0</v>
      </c>
      <c r="R121" s="123">
        <f>Q121*H121</f>
        <v>0</v>
      </c>
      <c r="S121" s="123">
        <v>0</v>
      </c>
      <c r="T121" s="124">
        <f>S121*H121</f>
        <v>0</v>
      </c>
      <c r="AR121" s="199" t="s">
        <v>199</v>
      </c>
      <c r="AT121" s="199" t="s">
        <v>112</v>
      </c>
      <c r="AU121" s="199" t="s">
        <v>69</v>
      </c>
      <c r="AY121" s="199" t="s">
        <v>110</v>
      </c>
      <c r="BE121" s="125">
        <f>IF(N121="základní",J121,0)</f>
        <v>0</v>
      </c>
      <c r="BF121" s="125">
        <f>IF(N121="snížená",J121,0)</f>
        <v>0</v>
      </c>
      <c r="BG121" s="125">
        <f>IF(N121="zákl. přenesená",J121,0)</f>
        <v>0</v>
      </c>
      <c r="BH121" s="125">
        <f>IF(N121="sníž. přenesená",J121,0)</f>
        <v>0</v>
      </c>
      <c r="BI121" s="125">
        <f>IF(N121="nulová",J121,0)</f>
        <v>0</v>
      </c>
      <c r="BJ121" s="199" t="s">
        <v>67</v>
      </c>
      <c r="BK121" s="125">
        <f>ROUND(I121*H121,2)</f>
        <v>0</v>
      </c>
      <c r="BL121" s="199" t="s">
        <v>199</v>
      </c>
      <c r="BM121" s="199" t="s">
        <v>660</v>
      </c>
    </row>
    <row r="122" spans="2:65" s="197" customFormat="1" ht="16.5" customHeight="1" x14ac:dyDescent="0.2">
      <c r="B122" s="115"/>
      <c r="C122" s="219">
        <v>26</v>
      </c>
      <c r="D122" s="219" t="s">
        <v>184</v>
      </c>
      <c r="E122" s="220" t="s">
        <v>661</v>
      </c>
      <c r="F122" s="143" t="s">
        <v>662</v>
      </c>
      <c r="G122" s="144" t="s">
        <v>312</v>
      </c>
      <c r="H122" s="145">
        <v>1</v>
      </c>
      <c r="I122" s="146"/>
      <c r="J122" s="146">
        <f>ROUND(I122*H122,2)</f>
        <v>0</v>
      </c>
      <c r="K122" s="143" t="s">
        <v>505</v>
      </c>
      <c r="L122" s="147"/>
      <c r="M122" s="148" t="s">
        <v>1</v>
      </c>
      <c r="N122" s="149" t="s">
        <v>32</v>
      </c>
      <c r="O122" s="123">
        <v>0</v>
      </c>
      <c r="P122" s="123">
        <f>O122*H122</f>
        <v>0</v>
      </c>
      <c r="Q122" s="123">
        <v>4.0000000000000002E-4</v>
      </c>
      <c r="R122" s="123">
        <f>Q122*H122</f>
        <v>4.0000000000000002E-4</v>
      </c>
      <c r="S122" s="123">
        <v>0</v>
      </c>
      <c r="T122" s="124">
        <f>S122*H122</f>
        <v>0</v>
      </c>
      <c r="AR122" s="199" t="s">
        <v>296</v>
      </c>
      <c r="AT122" s="199" t="s">
        <v>184</v>
      </c>
      <c r="AU122" s="199" t="s">
        <v>69</v>
      </c>
      <c r="AY122" s="199" t="s">
        <v>110</v>
      </c>
      <c r="BE122" s="125">
        <f>IF(N122="základní",J122,0)</f>
        <v>0</v>
      </c>
      <c r="BF122" s="125">
        <f>IF(N122="snížená",J122,0)</f>
        <v>0</v>
      </c>
      <c r="BG122" s="125">
        <f>IF(N122="zákl. přenesená",J122,0)</f>
        <v>0</v>
      </c>
      <c r="BH122" s="125">
        <f>IF(N122="sníž. přenesená",J122,0)</f>
        <v>0</v>
      </c>
      <c r="BI122" s="125">
        <f>IF(N122="nulová",J122,0)</f>
        <v>0</v>
      </c>
      <c r="BJ122" s="199" t="s">
        <v>67</v>
      </c>
      <c r="BK122" s="125">
        <f>ROUND(I122*H122,2)</f>
        <v>0</v>
      </c>
      <c r="BL122" s="199" t="s">
        <v>199</v>
      </c>
      <c r="BM122" s="199" t="s">
        <v>663</v>
      </c>
    </row>
    <row r="123" spans="2:65" s="10" customFormat="1" ht="26.1" customHeight="1" x14ac:dyDescent="0.25">
      <c r="B123" s="103"/>
      <c r="C123" s="230"/>
      <c r="D123" s="225" t="s">
        <v>60</v>
      </c>
      <c r="E123" s="226">
        <v>6</v>
      </c>
      <c r="F123" s="113" t="s">
        <v>632</v>
      </c>
      <c r="J123" s="114">
        <f>SUM(J125:J126)</f>
        <v>0</v>
      </c>
      <c r="K123" s="208"/>
      <c r="L123" s="103"/>
      <c r="M123" s="107"/>
      <c r="N123" s="108"/>
      <c r="O123" s="108"/>
      <c r="P123" s="109">
        <f>SUM(P124:P125)</f>
        <v>0</v>
      </c>
      <c r="Q123" s="108"/>
      <c r="R123" s="109">
        <f>SUM(R124:R125)</f>
        <v>20.900000000000002</v>
      </c>
      <c r="S123" s="108"/>
      <c r="T123" s="110">
        <f>SUM(T124:T125)</f>
        <v>0</v>
      </c>
      <c r="AR123" s="104" t="s">
        <v>69</v>
      </c>
      <c r="AT123" s="111" t="s">
        <v>60</v>
      </c>
      <c r="AU123" s="111" t="s">
        <v>67</v>
      </c>
      <c r="AY123" s="104" t="s">
        <v>110</v>
      </c>
      <c r="BK123" s="112">
        <f>SUM(BK124:BK125)</f>
        <v>0</v>
      </c>
    </row>
    <row r="124" spans="2:65" s="197" customFormat="1" ht="26.1" customHeight="1" x14ac:dyDescent="0.2">
      <c r="B124" s="115"/>
      <c r="C124" s="247"/>
      <c r="D124" s="247"/>
      <c r="E124" s="247"/>
      <c r="L124" s="24"/>
      <c r="M124" s="195" t="s">
        <v>1</v>
      </c>
      <c r="N124" s="122" t="s">
        <v>32</v>
      </c>
      <c r="O124" s="123">
        <v>0.22</v>
      </c>
      <c r="P124" s="123">
        <f>O124*H124</f>
        <v>0</v>
      </c>
      <c r="Q124" s="123">
        <v>0</v>
      </c>
      <c r="R124" s="123">
        <f>Q124*H124</f>
        <v>0</v>
      </c>
      <c r="S124" s="123">
        <v>0</v>
      </c>
      <c r="T124" s="124">
        <f>S124*H124</f>
        <v>0</v>
      </c>
      <c r="AR124" s="199" t="s">
        <v>199</v>
      </c>
      <c r="AT124" s="199" t="s">
        <v>112</v>
      </c>
      <c r="AU124" s="199" t="s">
        <v>69</v>
      </c>
      <c r="AY124" s="199" t="s">
        <v>110</v>
      </c>
      <c r="BE124" s="125">
        <f>IF(N124="základní",J124,0)</f>
        <v>0</v>
      </c>
      <c r="BF124" s="125">
        <f>IF(N124="snížená",J124,0)</f>
        <v>0</v>
      </c>
      <c r="BG124" s="125">
        <f>IF(N124="zákl. přenesená",J124,0)</f>
        <v>0</v>
      </c>
      <c r="BH124" s="125">
        <f>IF(N124="sníž. přenesená",J124,0)</f>
        <v>0</v>
      </c>
      <c r="BI124" s="125">
        <f>IF(N124="nulová",J124,0)</f>
        <v>0</v>
      </c>
      <c r="BJ124" s="199" t="s">
        <v>67</v>
      </c>
      <c r="BK124" s="125">
        <f>ROUND(I124*H124,2)</f>
        <v>0</v>
      </c>
      <c r="BL124" s="199" t="s">
        <v>199</v>
      </c>
      <c r="BM124" s="199" t="s">
        <v>668</v>
      </c>
    </row>
    <row r="125" spans="2:65" s="197" customFormat="1" ht="16.5" customHeight="1" x14ac:dyDescent="0.2">
      <c r="B125" s="115"/>
      <c r="C125" s="181">
        <v>27</v>
      </c>
      <c r="D125" s="181" t="s">
        <v>112</v>
      </c>
      <c r="E125" s="216" t="s">
        <v>710</v>
      </c>
      <c r="F125" s="162" t="s">
        <v>711</v>
      </c>
      <c r="G125" s="213" t="s">
        <v>115</v>
      </c>
      <c r="H125" s="120">
        <v>38</v>
      </c>
      <c r="I125" s="121"/>
      <c r="J125" s="121">
        <f t="shared" ref="J125:J126" si="4">ROUND(I125*H125,2)</f>
        <v>0</v>
      </c>
      <c r="K125" s="162" t="s">
        <v>505</v>
      </c>
      <c r="L125" s="147"/>
      <c r="M125" s="148" t="s">
        <v>1</v>
      </c>
      <c r="N125" s="149" t="s">
        <v>32</v>
      </c>
      <c r="O125" s="123">
        <v>0</v>
      </c>
      <c r="P125" s="123">
        <f>O125*H125</f>
        <v>0</v>
      </c>
      <c r="Q125" s="123">
        <v>0.55000000000000004</v>
      </c>
      <c r="R125" s="123">
        <f>Q125*H125</f>
        <v>20.900000000000002</v>
      </c>
      <c r="S125" s="123">
        <v>0</v>
      </c>
      <c r="T125" s="124">
        <f>S125*H125</f>
        <v>0</v>
      </c>
      <c r="AR125" s="199" t="s">
        <v>296</v>
      </c>
      <c r="AT125" s="199" t="s">
        <v>184</v>
      </c>
      <c r="AU125" s="199" t="s">
        <v>69</v>
      </c>
      <c r="AY125" s="199" t="s">
        <v>110</v>
      </c>
      <c r="BE125" s="125">
        <f>IF(N125="základní",J125,0)</f>
        <v>0</v>
      </c>
      <c r="BF125" s="125">
        <f>IF(N125="snížená",J125,0)</f>
        <v>0</v>
      </c>
      <c r="BG125" s="125">
        <f>IF(N125="zákl. přenesená",J125,0)</f>
        <v>0</v>
      </c>
      <c r="BH125" s="125">
        <f>IF(N125="sníž. přenesená",J125,0)</f>
        <v>0</v>
      </c>
      <c r="BI125" s="125">
        <f>IF(N125="nulová",J125,0)</f>
        <v>0</v>
      </c>
      <c r="BJ125" s="199" t="s">
        <v>67</v>
      </c>
      <c r="BK125" s="125">
        <f>ROUND(I125*H125,2)</f>
        <v>0</v>
      </c>
      <c r="BL125" s="199" t="s">
        <v>199</v>
      </c>
      <c r="BM125" s="199" t="s">
        <v>671</v>
      </c>
    </row>
    <row r="126" spans="2:65" s="10" customFormat="1" ht="35.25" customHeight="1" x14ac:dyDescent="0.2">
      <c r="B126" s="103"/>
      <c r="C126" s="181">
        <v>28</v>
      </c>
      <c r="D126" s="181" t="s">
        <v>112</v>
      </c>
      <c r="E126" s="216" t="s">
        <v>712</v>
      </c>
      <c r="F126" s="162" t="s">
        <v>713</v>
      </c>
      <c r="G126" s="213" t="s">
        <v>115</v>
      </c>
      <c r="H126" s="120">
        <v>14</v>
      </c>
      <c r="I126" s="121"/>
      <c r="J126" s="121">
        <f t="shared" si="4"/>
        <v>0</v>
      </c>
      <c r="K126" s="162" t="s">
        <v>505</v>
      </c>
      <c r="L126" s="103"/>
      <c r="M126" s="107"/>
      <c r="N126" s="108"/>
      <c r="O126" s="108"/>
      <c r="P126" s="109">
        <f>SUM(P127:P128)</f>
        <v>0</v>
      </c>
      <c r="Q126" s="108"/>
      <c r="R126" s="109">
        <f>SUM(R127:R128)</f>
        <v>0</v>
      </c>
      <c r="S126" s="108"/>
      <c r="T126" s="110">
        <f>SUM(T127:T128)</f>
        <v>0</v>
      </c>
      <c r="AR126" s="104" t="s">
        <v>69</v>
      </c>
      <c r="AT126" s="111" t="s">
        <v>60</v>
      </c>
      <c r="AU126" s="111" t="s">
        <v>67</v>
      </c>
      <c r="AY126" s="104" t="s">
        <v>110</v>
      </c>
      <c r="BK126" s="112">
        <f>SUM(BK127:BK128)</f>
        <v>0</v>
      </c>
    </row>
    <row r="127" spans="2:65" s="197" customFormat="1" ht="26.1" customHeight="1" x14ac:dyDescent="0.2">
      <c r="B127" s="115"/>
      <c r="C127" s="169"/>
      <c r="D127" s="169"/>
      <c r="E127" s="170"/>
      <c r="F127" s="165"/>
      <c r="G127" s="166"/>
      <c r="H127" s="167"/>
      <c r="I127" s="168"/>
      <c r="J127" s="168"/>
      <c r="K127" s="165"/>
      <c r="L127" s="24"/>
      <c r="M127" s="195" t="s">
        <v>1</v>
      </c>
      <c r="N127" s="122" t="s">
        <v>32</v>
      </c>
      <c r="O127" s="123">
        <v>0.28899999999999998</v>
      </c>
      <c r="P127" s="123">
        <f>O127*H127</f>
        <v>0</v>
      </c>
      <c r="Q127" s="123">
        <v>8.0000000000000007E-5</v>
      </c>
      <c r="R127" s="123">
        <f>Q127*H127</f>
        <v>0</v>
      </c>
      <c r="S127" s="123">
        <v>0</v>
      </c>
      <c r="T127" s="124">
        <f>S127*H127</f>
        <v>0</v>
      </c>
      <c r="AR127" s="199" t="s">
        <v>199</v>
      </c>
      <c r="AT127" s="199" t="s">
        <v>112</v>
      </c>
      <c r="AU127" s="199" t="s">
        <v>69</v>
      </c>
      <c r="AY127" s="199" t="s">
        <v>110</v>
      </c>
      <c r="BE127" s="125">
        <f>IF(N127="základní",J127,0)</f>
        <v>0</v>
      </c>
      <c r="BF127" s="125">
        <f>IF(N127="snížená",J127,0)</f>
        <v>0</v>
      </c>
      <c r="BG127" s="125">
        <f>IF(N127="zákl. přenesená",J127,0)</f>
        <v>0</v>
      </c>
      <c r="BH127" s="125">
        <f>IF(N127="sníž. přenesená",J127,0)</f>
        <v>0</v>
      </c>
      <c r="BI127" s="125">
        <f>IF(N127="nulová",J127,0)</f>
        <v>0</v>
      </c>
      <c r="BJ127" s="199" t="s">
        <v>67</v>
      </c>
      <c r="BK127" s="125">
        <f>ROUND(I127*H127,2)</f>
        <v>0</v>
      </c>
      <c r="BL127" s="199" t="s">
        <v>199</v>
      </c>
      <c r="BM127" s="199" t="s">
        <v>676</v>
      </c>
    </row>
    <row r="128" spans="2:65" s="197" customFormat="1" ht="26.1" customHeight="1" x14ac:dyDescent="0.2">
      <c r="B128" s="115"/>
      <c r="C128" s="230"/>
      <c r="D128" s="230"/>
      <c r="E128" s="240"/>
      <c r="F128" s="208"/>
      <c r="G128" s="209"/>
      <c r="H128" s="210"/>
      <c r="I128" s="211"/>
      <c r="J128" s="211"/>
      <c r="K128" s="208"/>
      <c r="L128" s="147"/>
      <c r="M128" s="148" t="s">
        <v>1</v>
      </c>
      <c r="N128" s="149" t="s">
        <v>32</v>
      </c>
      <c r="O128" s="123">
        <v>0</v>
      </c>
      <c r="P128" s="123">
        <f>O128*H128</f>
        <v>0</v>
      </c>
      <c r="Q128" s="123">
        <v>1</v>
      </c>
      <c r="R128" s="123">
        <f>Q128*H128</f>
        <v>0</v>
      </c>
      <c r="S128" s="123">
        <v>0</v>
      </c>
      <c r="T128" s="124">
        <f>S128*H128</f>
        <v>0</v>
      </c>
      <c r="AR128" s="199" t="s">
        <v>158</v>
      </c>
      <c r="AT128" s="199" t="s">
        <v>184</v>
      </c>
      <c r="AU128" s="199" t="s">
        <v>69</v>
      </c>
      <c r="AY128" s="199" t="s">
        <v>110</v>
      </c>
      <c r="BE128" s="125">
        <f>IF(N128="základní",J128,0)</f>
        <v>0</v>
      </c>
      <c r="BF128" s="125">
        <f>IF(N128="snížená",J128,0)</f>
        <v>0</v>
      </c>
      <c r="BG128" s="125">
        <f>IF(N128="zákl. přenesená",J128,0)</f>
        <v>0</v>
      </c>
      <c r="BH128" s="125">
        <f>IF(N128="sníž. přenesená",J128,0)</f>
        <v>0</v>
      </c>
      <c r="BI128" s="125">
        <f>IF(N128="nulová",J128,0)</f>
        <v>0</v>
      </c>
      <c r="BJ128" s="199" t="s">
        <v>67</v>
      </c>
      <c r="BK128" s="125">
        <f>ROUND(I128*H128,2)</f>
        <v>0</v>
      </c>
      <c r="BL128" s="199" t="s">
        <v>116</v>
      </c>
      <c r="BM128" s="199" t="s">
        <v>679</v>
      </c>
    </row>
    <row r="129" spans="2:65" s="10" customFormat="1" ht="26.1" customHeight="1" x14ac:dyDescent="0.25">
      <c r="B129" s="103"/>
      <c r="C129" s="177"/>
      <c r="D129" s="225" t="s">
        <v>60</v>
      </c>
      <c r="E129" s="226" t="s">
        <v>680</v>
      </c>
      <c r="F129" s="113" t="s">
        <v>681</v>
      </c>
      <c r="J129" s="114">
        <f>SUM(J130:J132)</f>
        <v>0</v>
      </c>
      <c r="L129" s="103"/>
      <c r="M129" s="107"/>
      <c r="N129" s="108"/>
      <c r="O129" s="108"/>
      <c r="P129" s="109">
        <f>SUM(P130:P133)</f>
        <v>4.4659999999999993</v>
      </c>
      <c r="Q129" s="108"/>
      <c r="R129" s="109">
        <f>SUM(R130:R133)</f>
        <v>6.3E-3</v>
      </c>
      <c r="S129" s="108"/>
      <c r="T129" s="110">
        <f>SUM(T130:T133)</f>
        <v>0</v>
      </c>
      <c r="AR129" s="104" t="s">
        <v>69</v>
      </c>
      <c r="AT129" s="111" t="s">
        <v>60</v>
      </c>
      <c r="AU129" s="111" t="s">
        <v>67</v>
      </c>
      <c r="AY129" s="104" t="s">
        <v>110</v>
      </c>
      <c r="BK129" s="112">
        <f>SUM(BK130:BK133)</f>
        <v>0</v>
      </c>
    </row>
    <row r="130" spans="2:65" s="197" customFormat="1" ht="16.5" customHeight="1" x14ac:dyDescent="0.2">
      <c r="B130" s="115"/>
      <c r="C130" s="181">
        <v>29</v>
      </c>
      <c r="D130" s="181" t="s">
        <v>112</v>
      </c>
      <c r="E130" s="182" t="s">
        <v>682</v>
      </c>
      <c r="F130" s="118" t="s">
        <v>683</v>
      </c>
      <c r="G130" s="119" t="s">
        <v>115</v>
      </c>
      <c r="H130" s="120">
        <v>14</v>
      </c>
      <c r="I130" s="121"/>
      <c r="J130" s="121">
        <f>ROUND(I130*H130,2)</f>
        <v>0</v>
      </c>
      <c r="K130" s="118" t="s">
        <v>607</v>
      </c>
      <c r="L130" s="24"/>
      <c r="M130" s="195" t="s">
        <v>1</v>
      </c>
      <c r="N130" s="122" t="s">
        <v>32</v>
      </c>
      <c r="O130" s="123">
        <v>0.21099999999999999</v>
      </c>
      <c r="P130" s="123">
        <f>O130*H130</f>
        <v>2.9539999999999997</v>
      </c>
      <c r="Q130" s="123">
        <v>3.3E-4</v>
      </c>
      <c r="R130" s="123">
        <f>Q130*H130</f>
        <v>4.62E-3</v>
      </c>
      <c r="S130" s="123">
        <v>0</v>
      </c>
      <c r="T130" s="124">
        <f>S130*H130</f>
        <v>0</v>
      </c>
      <c r="AR130" s="199" t="s">
        <v>199</v>
      </c>
      <c r="AT130" s="199" t="s">
        <v>112</v>
      </c>
      <c r="AU130" s="199" t="s">
        <v>69</v>
      </c>
      <c r="AY130" s="199" t="s">
        <v>110</v>
      </c>
      <c r="BE130" s="125">
        <f>IF(N130="základní",J130,0)</f>
        <v>0</v>
      </c>
      <c r="BF130" s="125">
        <f>IF(N130="snížená",J130,0)</f>
        <v>0</v>
      </c>
      <c r="BG130" s="125">
        <f>IF(N130="zákl. přenesená",J130,0)</f>
        <v>0</v>
      </c>
      <c r="BH130" s="125">
        <f>IF(N130="sníž. přenesená",J130,0)</f>
        <v>0</v>
      </c>
      <c r="BI130" s="125">
        <f>IF(N130="nulová",J130,0)</f>
        <v>0</v>
      </c>
      <c r="BJ130" s="199" t="s">
        <v>67</v>
      </c>
      <c r="BK130" s="125">
        <f>ROUND(I130*H130,2)</f>
        <v>0</v>
      </c>
      <c r="BL130" s="199" t="s">
        <v>199</v>
      </c>
      <c r="BM130" s="199" t="s">
        <v>684</v>
      </c>
    </row>
    <row r="131" spans="2:65" s="11" customFormat="1" ht="26.1" customHeight="1" x14ac:dyDescent="0.2">
      <c r="B131" s="126"/>
      <c r="C131" s="178"/>
      <c r="D131" s="248" t="s">
        <v>118</v>
      </c>
      <c r="E131" s="249" t="s">
        <v>1</v>
      </c>
      <c r="F131" s="129">
        <v>14</v>
      </c>
      <c r="H131" s="130">
        <v>14</v>
      </c>
      <c r="L131" s="126"/>
      <c r="M131" s="131"/>
      <c r="N131" s="132"/>
      <c r="O131" s="132"/>
      <c r="P131" s="132"/>
      <c r="Q131" s="132"/>
      <c r="R131" s="132"/>
      <c r="S131" s="132"/>
      <c r="T131" s="133"/>
      <c r="AT131" s="128" t="s">
        <v>118</v>
      </c>
      <c r="AU131" s="128" t="s">
        <v>69</v>
      </c>
      <c r="AV131" s="11" t="s">
        <v>69</v>
      </c>
      <c r="AW131" s="11" t="s">
        <v>24</v>
      </c>
      <c r="AX131" s="11" t="s">
        <v>67</v>
      </c>
      <c r="AY131" s="128" t="s">
        <v>110</v>
      </c>
    </row>
    <row r="132" spans="2:65" s="197" customFormat="1" ht="16.5" customHeight="1" x14ac:dyDescent="0.2">
      <c r="B132" s="115"/>
      <c r="C132" s="181">
        <v>30</v>
      </c>
      <c r="D132" s="181" t="s">
        <v>112</v>
      </c>
      <c r="E132" s="182" t="s">
        <v>685</v>
      </c>
      <c r="F132" s="118" t="s">
        <v>686</v>
      </c>
      <c r="G132" s="119" t="s">
        <v>115</v>
      </c>
      <c r="H132" s="120">
        <v>14</v>
      </c>
      <c r="I132" s="121"/>
      <c r="J132" s="121">
        <f>ROUND(I132*H132,2)</f>
        <v>0</v>
      </c>
      <c r="K132" s="118" t="s">
        <v>607</v>
      </c>
      <c r="L132" s="24"/>
      <c r="M132" s="195" t="s">
        <v>1</v>
      </c>
      <c r="N132" s="122" t="s">
        <v>32</v>
      </c>
      <c r="O132" s="123">
        <v>0.108</v>
      </c>
      <c r="P132" s="123">
        <f>O132*H132</f>
        <v>1.512</v>
      </c>
      <c r="Q132" s="123">
        <v>1.2E-4</v>
      </c>
      <c r="R132" s="123">
        <f>Q132*H132</f>
        <v>1.6800000000000001E-3</v>
      </c>
      <c r="S132" s="123">
        <v>0</v>
      </c>
      <c r="T132" s="124">
        <f>S132*H132</f>
        <v>0</v>
      </c>
      <c r="AR132" s="199" t="s">
        <v>199</v>
      </c>
      <c r="AT132" s="199" t="s">
        <v>112</v>
      </c>
      <c r="AU132" s="199" t="s">
        <v>69</v>
      </c>
      <c r="AY132" s="199" t="s">
        <v>110</v>
      </c>
      <c r="BE132" s="125">
        <f>IF(N132="základní",J132,0)</f>
        <v>0</v>
      </c>
      <c r="BF132" s="125">
        <f>IF(N132="snížená",J132,0)</f>
        <v>0</v>
      </c>
      <c r="BG132" s="125">
        <f>IF(N132="zákl. přenesená",J132,0)</f>
        <v>0</v>
      </c>
      <c r="BH132" s="125">
        <f>IF(N132="sníž. přenesená",J132,0)</f>
        <v>0</v>
      </c>
      <c r="BI132" s="125">
        <f>IF(N132="nulová",J132,0)</f>
        <v>0</v>
      </c>
      <c r="BJ132" s="199" t="s">
        <v>67</v>
      </c>
      <c r="BK132" s="125">
        <f>ROUND(I132*H132,2)</f>
        <v>0</v>
      </c>
      <c r="BL132" s="199" t="s">
        <v>199</v>
      </c>
      <c r="BM132" s="199" t="s">
        <v>687</v>
      </c>
    </row>
    <row r="133" spans="2:65" s="11" customFormat="1" ht="26.1" customHeight="1" x14ac:dyDescent="0.2">
      <c r="B133" s="126"/>
      <c r="C133" s="178"/>
      <c r="D133" s="248" t="s">
        <v>118</v>
      </c>
      <c r="E133" s="249" t="s">
        <v>1</v>
      </c>
      <c r="F133" s="129">
        <v>14</v>
      </c>
      <c r="H133" s="130">
        <v>14</v>
      </c>
      <c r="L133" s="126"/>
      <c r="M133" s="131"/>
      <c r="N133" s="132"/>
      <c r="O133" s="132"/>
      <c r="P133" s="132"/>
      <c r="Q133" s="132"/>
      <c r="R133" s="132"/>
      <c r="S133" s="132"/>
      <c r="T133" s="133"/>
      <c r="AT133" s="128" t="s">
        <v>118</v>
      </c>
      <c r="AU133" s="128" t="s">
        <v>69</v>
      </c>
      <c r="AV133" s="11" t="s">
        <v>69</v>
      </c>
      <c r="AW133" s="11" t="s">
        <v>24</v>
      </c>
      <c r="AX133" s="11" t="s">
        <v>67</v>
      </c>
      <c r="AY133" s="128" t="s">
        <v>110</v>
      </c>
    </row>
    <row r="134" spans="2:65" s="10" customFormat="1" ht="26.1" customHeight="1" x14ac:dyDescent="0.25">
      <c r="B134" s="103"/>
      <c r="C134" s="177"/>
      <c r="D134" s="225" t="s">
        <v>60</v>
      </c>
      <c r="E134" s="226" t="s">
        <v>688</v>
      </c>
      <c r="F134" s="113" t="s">
        <v>689</v>
      </c>
      <c r="J134" s="114">
        <f>SUM(J135:J138)</f>
        <v>0</v>
      </c>
      <c r="L134" s="103"/>
      <c r="M134" s="107"/>
      <c r="N134" s="108"/>
      <c r="O134" s="108"/>
      <c r="P134" s="109">
        <f>SUM(P135:P140)</f>
        <v>6.6039999999999992</v>
      </c>
      <c r="Q134" s="108"/>
      <c r="R134" s="109">
        <f>SUM(R135:R140)</f>
        <v>5.8760000000000007E-2</v>
      </c>
      <c r="S134" s="108"/>
      <c r="T134" s="110">
        <f>SUM(T135:T140)</f>
        <v>1.6119999999999999E-2</v>
      </c>
      <c r="AR134" s="104" t="s">
        <v>69</v>
      </c>
      <c r="AT134" s="111" t="s">
        <v>60</v>
      </c>
      <c r="AU134" s="111" t="s">
        <v>67</v>
      </c>
      <c r="AY134" s="104" t="s">
        <v>110</v>
      </c>
      <c r="BK134" s="112">
        <f>SUM(BK135:BK140)</f>
        <v>0</v>
      </c>
    </row>
    <row r="135" spans="2:65" s="197" customFormat="1" ht="16.5" customHeight="1" x14ac:dyDescent="0.2">
      <c r="B135" s="115"/>
      <c r="C135" s="181">
        <v>31</v>
      </c>
      <c r="D135" s="181" t="s">
        <v>112</v>
      </c>
      <c r="E135" s="182" t="s">
        <v>690</v>
      </c>
      <c r="F135" s="118" t="s">
        <v>691</v>
      </c>
      <c r="G135" s="119" t="s">
        <v>115</v>
      </c>
      <c r="H135" s="120">
        <f>14+38</f>
        <v>52</v>
      </c>
      <c r="I135" s="121"/>
      <c r="J135" s="121">
        <f>ROUND(I135*H135,2)</f>
        <v>0</v>
      </c>
      <c r="K135" s="118" t="s">
        <v>607</v>
      </c>
      <c r="L135" s="24"/>
      <c r="M135" s="195" t="s">
        <v>1</v>
      </c>
      <c r="N135" s="122" t="s">
        <v>32</v>
      </c>
      <c r="O135" s="123">
        <v>7.3999999999999996E-2</v>
      </c>
      <c r="P135" s="123">
        <f>O135*H135</f>
        <v>3.8479999999999999</v>
      </c>
      <c r="Q135" s="123">
        <v>1E-3</v>
      </c>
      <c r="R135" s="123">
        <f>Q135*H135</f>
        <v>5.2000000000000005E-2</v>
      </c>
      <c r="S135" s="123">
        <v>3.1E-4</v>
      </c>
      <c r="T135" s="124">
        <f>S135*H135</f>
        <v>1.6119999999999999E-2</v>
      </c>
      <c r="AR135" s="199" t="s">
        <v>199</v>
      </c>
      <c r="AT135" s="199" t="s">
        <v>112</v>
      </c>
      <c r="AU135" s="199" t="s">
        <v>69</v>
      </c>
      <c r="AY135" s="199" t="s">
        <v>110</v>
      </c>
      <c r="BE135" s="125">
        <f>IF(N135="základní",J135,0)</f>
        <v>0</v>
      </c>
      <c r="BF135" s="125">
        <f>IF(N135="snížená",J135,0)</f>
        <v>0</v>
      </c>
      <c r="BG135" s="125">
        <f>IF(N135="zákl. přenesená",J135,0)</f>
        <v>0</v>
      </c>
      <c r="BH135" s="125">
        <f>IF(N135="sníž. přenesená",J135,0)</f>
        <v>0</v>
      </c>
      <c r="BI135" s="125">
        <f>IF(N135="nulová",J135,0)</f>
        <v>0</v>
      </c>
      <c r="BJ135" s="199" t="s">
        <v>67</v>
      </c>
      <c r="BK135" s="125">
        <f>ROUND(I135*H135,2)</f>
        <v>0</v>
      </c>
      <c r="BL135" s="199" t="s">
        <v>199</v>
      </c>
      <c r="BM135" s="199" t="s">
        <v>692</v>
      </c>
    </row>
    <row r="136" spans="2:65" s="197" customFormat="1" ht="26.1" customHeight="1" x14ac:dyDescent="0.2">
      <c r="B136" s="24"/>
      <c r="C136" s="247"/>
      <c r="D136" s="248" t="s">
        <v>245</v>
      </c>
      <c r="E136" s="247"/>
      <c r="F136" s="150" t="s">
        <v>709</v>
      </c>
      <c r="J136" s="246"/>
      <c r="L136" s="24"/>
      <c r="M136" s="151"/>
      <c r="N136" s="46"/>
      <c r="O136" s="46"/>
      <c r="P136" s="46"/>
      <c r="Q136" s="46"/>
      <c r="R136" s="46"/>
      <c r="S136" s="46"/>
      <c r="T136" s="47"/>
      <c r="AT136" s="199" t="s">
        <v>245</v>
      </c>
      <c r="AU136" s="199" t="s">
        <v>69</v>
      </c>
    </row>
    <row r="137" spans="2:65" s="11" customFormat="1" ht="26.1" customHeight="1" x14ac:dyDescent="0.2">
      <c r="B137" s="126"/>
      <c r="C137" s="178"/>
      <c r="D137" s="248" t="s">
        <v>118</v>
      </c>
      <c r="E137" s="249" t="s">
        <v>1</v>
      </c>
      <c r="F137" s="129"/>
      <c r="H137" s="130">
        <v>52</v>
      </c>
      <c r="L137" s="126"/>
      <c r="M137" s="131"/>
      <c r="N137" s="132"/>
      <c r="O137" s="132"/>
      <c r="P137" s="132"/>
      <c r="Q137" s="132"/>
      <c r="R137" s="132"/>
      <c r="S137" s="132"/>
      <c r="T137" s="133"/>
      <c r="AT137" s="128" t="s">
        <v>118</v>
      </c>
      <c r="AU137" s="128" t="s">
        <v>69</v>
      </c>
      <c r="AV137" s="11" t="s">
        <v>69</v>
      </c>
      <c r="AW137" s="11" t="s">
        <v>24</v>
      </c>
      <c r="AX137" s="11" t="s">
        <v>67</v>
      </c>
      <c r="AY137" s="128" t="s">
        <v>110</v>
      </c>
    </row>
    <row r="138" spans="2:65" s="197" customFormat="1" ht="26.1" customHeight="1" x14ac:dyDescent="0.2">
      <c r="B138" s="115"/>
      <c r="C138" s="181">
        <v>32</v>
      </c>
      <c r="D138" s="181" t="s">
        <v>112</v>
      </c>
      <c r="E138" s="182" t="s">
        <v>694</v>
      </c>
      <c r="F138" s="118" t="s">
        <v>695</v>
      </c>
      <c r="G138" s="119" t="s">
        <v>115</v>
      </c>
      <c r="H138" s="120">
        <v>52</v>
      </c>
      <c r="I138" s="121"/>
      <c r="J138" s="121">
        <f>ROUND(I138*H138,2)</f>
        <v>0</v>
      </c>
      <c r="K138" s="118" t="s">
        <v>607</v>
      </c>
      <c r="L138" s="24"/>
      <c r="M138" s="195" t="s">
        <v>1</v>
      </c>
      <c r="N138" s="122" t="s">
        <v>32</v>
      </c>
      <c r="O138" s="123">
        <v>5.2999999999999999E-2</v>
      </c>
      <c r="P138" s="123">
        <f>O138*H138</f>
        <v>2.7559999999999998</v>
      </c>
      <c r="Q138" s="123">
        <v>1.2999999999999999E-4</v>
      </c>
      <c r="R138" s="123">
        <f>Q138*H138</f>
        <v>6.7599999999999995E-3</v>
      </c>
      <c r="S138" s="123">
        <v>0</v>
      </c>
      <c r="T138" s="124">
        <f>S138*H138</f>
        <v>0</v>
      </c>
      <c r="AR138" s="199" t="s">
        <v>199</v>
      </c>
      <c r="AT138" s="199" t="s">
        <v>112</v>
      </c>
      <c r="AU138" s="199" t="s">
        <v>69</v>
      </c>
      <c r="AY138" s="199" t="s">
        <v>110</v>
      </c>
      <c r="BE138" s="125">
        <f>IF(N138="základní",J138,0)</f>
        <v>0</v>
      </c>
      <c r="BF138" s="125">
        <f>IF(N138="snížená",J138,0)</f>
        <v>0</v>
      </c>
      <c r="BG138" s="125">
        <f>IF(N138="zákl. přenesená",J138,0)</f>
        <v>0</v>
      </c>
      <c r="BH138" s="125">
        <f>IF(N138="sníž. přenesená",J138,0)</f>
        <v>0</v>
      </c>
      <c r="BI138" s="125">
        <f>IF(N138="nulová",J138,0)</f>
        <v>0</v>
      </c>
      <c r="BJ138" s="199" t="s">
        <v>67</v>
      </c>
      <c r="BK138" s="125">
        <f>ROUND(I138*H138,2)</f>
        <v>0</v>
      </c>
      <c r="BL138" s="199" t="s">
        <v>199</v>
      </c>
      <c r="BM138" s="199" t="s">
        <v>696</v>
      </c>
    </row>
    <row r="139" spans="2:65" s="197" customFormat="1" ht="43.5" customHeight="1" x14ac:dyDescent="0.2">
      <c r="B139" s="24"/>
      <c r="C139" s="247"/>
      <c r="D139" s="248" t="s">
        <v>245</v>
      </c>
      <c r="E139" s="247"/>
      <c r="F139" s="150" t="s">
        <v>709</v>
      </c>
      <c r="J139" s="246"/>
      <c r="L139" s="24"/>
      <c r="M139" s="151"/>
      <c r="N139" s="46"/>
      <c r="O139" s="46"/>
      <c r="P139" s="46"/>
      <c r="Q139" s="46"/>
      <c r="R139" s="46"/>
      <c r="S139" s="46"/>
      <c r="T139" s="47"/>
      <c r="AT139" s="199" t="s">
        <v>245</v>
      </c>
      <c r="AU139" s="199" t="s">
        <v>69</v>
      </c>
    </row>
    <row r="140" spans="2:65" s="11" customFormat="1" ht="26.1" customHeight="1" x14ac:dyDescent="0.2">
      <c r="B140" s="126"/>
      <c r="C140" s="178"/>
      <c r="D140" s="248" t="s">
        <v>118</v>
      </c>
      <c r="E140" s="249" t="s">
        <v>1</v>
      </c>
      <c r="F140" s="129"/>
      <c r="H140" s="130"/>
      <c r="L140" s="126"/>
      <c r="M140" s="131"/>
      <c r="N140" s="132"/>
      <c r="O140" s="132"/>
      <c r="P140" s="132"/>
      <c r="Q140" s="132"/>
      <c r="R140" s="132"/>
      <c r="S140" s="132"/>
      <c r="T140" s="133"/>
      <c r="AT140" s="128" t="s">
        <v>118</v>
      </c>
      <c r="AU140" s="128" t="s">
        <v>69</v>
      </c>
      <c r="AV140" s="11" t="s">
        <v>69</v>
      </c>
      <c r="AW140" s="11" t="s">
        <v>24</v>
      </c>
      <c r="AX140" s="11" t="s">
        <v>67</v>
      </c>
      <c r="AY140" s="128" t="s">
        <v>110</v>
      </c>
    </row>
    <row r="141" spans="2:65" s="10" customFormat="1" ht="26.1" customHeight="1" x14ac:dyDescent="0.25">
      <c r="B141" s="103"/>
      <c r="C141" s="177"/>
      <c r="D141" s="225" t="s">
        <v>60</v>
      </c>
      <c r="E141" s="227" t="s">
        <v>184</v>
      </c>
      <c r="F141" s="105" t="s">
        <v>697</v>
      </c>
      <c r="J141" s="106">
        <f>SUM(J142,J145)</f>
        <v>0</v>
      </c>
      <c r="L141" s="103"/>
      <c r="M141" s="107"/>
      <c r="N141" s="108"/>
      <c r="O141" s="108"/>
      <c r="P141" s="109">
        <f>P142</f>
        <v>0.91999999999999993</v>
      </c>
      <c r="Q141" s="108"/>
      <c r="R141" s="109">
        <f>R142</f>
        <v>2.4000000000000002E-3</v>
      </c>
      <c r="S141" s="108"/>
      <c r="T141" s="110">
        <f>T142</f>
        <v>0</v>
      </c>
      <c r="AR141" s="104" t="s">
        <v>128</v>
      </c>
      <c r="AT141" s="111" t="s">
        <v>60</v>
      </c>
      <c r="AU141" s="111" t="s">
        <v>61</v>
      </c>
      <c r="AY141" s="104" t="s">
        <v>110</v>
      </c>
      <c r="BK141" s="112">
        <f>BK142</f>
        <v>0</v>
      </c>
    </row>
    <row r="142" spans="2:65" s="10" customFormat="1" ht="26.1" customHeight="1" x14ac:dyDescent="0.25">
      <c r="B142" s="103"/>
      <c r="C142" s="177"/>
      <c r="D142" s="225" t="s">
        <v>60</v>
      </c>
      <c r="E142" s="226" t="s">
        <v>698</v>
      </c>
      <c r="F142" s="113" t="s">
        <v>699</v>
      </c>
      <c r="J142" s="114">
        <f>SUM(J143:J144)</f>
        <v>0</v>
      </c>
      <c r="L142" s="103"/>
      <c r="M142" s="107"/>
      <c r="N142" s="108"/>
      <c r="O142" s="108"/>
      <c r="P142" s="109">
        <f>SUM(P143:P144)</f>
        <v>0.91999999999999993</v>
      </c>
      <c r="Q142" s="108"/>
      <c r="R142" s="109">
        <f>SUM(R143:R144)</f>
        <v>2.4000000000000002E-3</v>
      </c>
      <c r="S142" s="108"/>
      <c r="T142" s="110">
        <f>SUM(T143:T144)</f>
        <v>0</v>
      </c>
      <c r="AR142" s="104" t="s">
        <v>128</v>
      </c>
      <c r="AT142" s="111" t="s">
        <v>60</v>
      </c>
      <c r="AU142" s="111" t="s">
        <v>67</v>
      </c>
      <c r="AY142" s="104" t="s">
        <v>110</v>
      </c>
      <c r="BK142" s="112">
        <f>SUM(BK143:BK144)</f>
        <v>0</v>
      </c>
    </row>
    <row r="143" spans="2:65" s="197" customFormat="1" ht="32.25" customHeight="1" x14ac:dyDescent="0.2">
      <c r="B143" s="115"/>
      <c r="C143" s="181">
        <v>33</v>
      </c>
      <c r="D143" s="181" t="s">
        <v>112</v>
      </c>
      <c r="E143" s="182" t="s">
        <v>700</v>
      </c>
      <c r="F143" s="118" t="s">
        <v>701</v>
      </c>
      <c r="G143" s="119" t="s">
        <v>243</v>
      </c>
      <c r="H143" s="120">
        <v>20</v>
      </c>
      <c r="I143" s="121"/>
      <c r="J143" s="121">
        <f>ROUND(I143*H143,2)</f>
        <v>0</v>
      </c>
      <c r="K143" s="118" t="s">
        <v>607</v>
      </c>
      <c r="L143" s="24"/>
      <c r="M143" s="195" t="s">
        <v>1</v>
      </c>
      <c r="N143" s="122" t="s">
        <v>32</v>
      </c>
      <c r="O143" s="123">
        <v>4.5999999999999999E-2</v>
      </c>
      <c r="P143" s="123">
        <f>O143*H143</f>
        <v>0.91999999999999993</v>
      </c>
      <c r="Q143" s="123">
        <v>0</v>
      </c>
      <c r="R143" s="123">
        <f>Q143*H143</f>
        <v>0</v>
      </c>
      <c r="S143" s="123">
        <v>0</v>
      </c>
      <c r="T143" s="124">
        <f>S143*H143</f>
        <v>0</v>
      </c>
      <c r="AR143" s="199" t="s">
        <v>425</v>
      </c>
      <c r="AT143" s="199" t="s">
        <v>112</v>
      </c>
      <c r="AU143" s="199" t="s">
        <v>69</v>
      </c>
      <c r="AY143" s="199" t="s">
        <v>110</v>
      </c>
      <c r="BE143" s="125">
        <f>IF(N143="základní",J143,0)</f>
        <v>0</v>
      </c>
      <c r="BF143" s="125">
        <f>IF(N143="snížená",J143,0)</f>
        <v>0</v>
      </c>
      <c r="BG143" s="125">
        <f>IF(N143="zákl. přenesená",J143,0)</f>
        <v>0</v>
      </c>
      <c r="BH143" s="125">
        <f>IF(N143="sníž. přenesená",J143,0)</f>
        <v>0</v>
      </c>
      <c r="BI143" s="125">
        <f>IF(N143="nulová",J143,0)</f>
        <v>0</v>
      </c>
      <c r="BJ143" s="199" t="s">
        <v>67</v>
      </c>
      <c r="BK143" s="125">
        <f>ROUND(I143*H143,2)</f>
        <v>0</v>
      </c>
      <c r="BL143" s="199" t="s">
        <v>425</v>
      </c>
      <c r="BM143" s="199" t="s">
        <v>702</v>
      </c>
    </row>
    <row r="144" spans="2:65" s="197" customFormat="1" ht="26.1" customHeight="1" x14ac:dyDescent="0.2">
      <c r="B144" s="115"/>
      <c r="C144" s="141">
        <v>34</v>
      </c>
      <c r="D144" s="219" t="s">
        <v>184</v>
      </c>
      <c r="E144" s="220" t="s">
        <v>703</v>
      </c>
      <c r="F144" s="143" t="s">
        <v>704</v>
      </c>
      <c r="G144" s="144" t="s">
        <v>243</v>
      </c>
      <c r="H144" s="145">
        <v>20</v>
      </c>
      <c r="I144" s="146"/>
      <c r="J144" s="146">
        <f>ROUND(I144*H144,2)</f>
        <v>0</v>
      </c>
      <c r="K144" s="143" t="s">
        <v>607</v>
      </c>
      <c r="L144" s="147"/>
      <c r="M144" s="206" t="s">
        <v>1</v>
      </c>
      <c r="N144" s="207" t="s">
        <v>32</v>
      </c>
      <c r="O144" s="154">
        <v>0</v>
      </c>
      <c r="P144" s="154">
        <f>O144*H144</f>
        <v>0</v>
      </c>
      <c r="Q144" s="154">
        <v>1.2E-4</v>
      </c>
      <c r="R144" s="154">
        <f>Q144*H144</f>
        <v>2.4000000000000002E-3</v>
      </c>
      <c r="S144" s="154">
        <v>0</v>
      </c>
      <c r="T144" s="155">
        <f>S144*H144</f>
        <v>0</v>
      </c>
      <c r="AR144" s="199" t="s">
        <v>705</v>
      </c>
      <c r="AT144" s="199" t="s">
        <v>184</v>
      </c>
      <c r="AU144" s="199" t="s">
        <v>69</v>
      </c>
      <c r="AY144" s="199" t="s">
        <v>110</v>
      </c>
      <c r="BE144" s="125">
        <f>IF(N144="základní",J144,0)</f>
        <v>0</v>
      </c>
      <c r="BF144" s="125">
        <f>IF(N144="snížená",J144,0)</f>
        <v>0</v>
      </c>
      <c r="BG144" s="125">
        <f>IF(N144="zákl. přenesená",J144,0)</f>
        <v>0</v>
      </c>
      <c r="BH144" s="125">
        <f>IF(N144="sníž. přenesená",J144,0)</f>
        <v>0</v>
      </c>
      <c r="BI144" s="125">
        <f>IF(N144="nulová",J144,0)</f>
        <v>0</v>
      </c>
      <c r="BJ144" s="199" t="s">
        <v>67</v>
      </c>
      <c r="BK144" s="125">
        <f>ROUND(I144*H144,2)</f>
        <v>0</v>
      </c>
      <c r="BL144" s="199" t="s">
        <v>705</v>
      </c>
      <c r="BM144" s="199" t="s">
        <v>706</v>
      </c>
    </row>
    <row r="145" spans="1:12" s="197" customFormat="1" ht="26.1" customHeight="1" x14ac:dyDescent="0.25">
      <c r="A145" s="10"/>
      <c r="B145" s="389"/>
      <c r="C145" s="307"/>
      <c r="D145" s="327" t="s">
        <v>60</v>
      </c>
      <c r="E145" s="327" t="s">
        <v>421</v>
      </c>
      <c r="F145" s="327" t="s">
        <v>557</v>
      </c>
      <c r="G145" s="329"/>
      <c r="H145" s="329"/>
      <c r="I145" s="329"/>
      <c r="J145" s="328">
        <f>SUM(J146)</f>
        <v>0</v>
      </c>
      <c r="K145" s="329"/>
      <c r="L145" s="103"/>
    </row>
    <row r="146" spans="1:12" ht="16.5" customHeight="1" x14ac:dyDescent="0.2">
      <c r="A146" s="267"/>
      <c r="B146" s="390"/>
      <c r="C146" s="281">
        <v>35</v>
      </c>
      <c r="D146" s="281" t="s">
        <v>112</v>
      </c>
      <c r="E146" s="282" t="s">
        <v>558</v>
      </c>
      <c r="F146" s="283" t="s">
        <v>559</v>
      </c>
      <c r="G146" s="284" t="s">
        <v>560</v>
      </c>
      <c r="H146" s="285">
        <v>200</v>
      </c>
      <c r="I146" s="286"/>
      <c r="J146" s="286">
        <f>ROUND(I146*H146,2)</f>
        <v>0</v>
      </c>
      <c r="K146" s="283" t="s">
        <v>1</v>
      </c>
      <c r="L146" s="24"/>
    </row>
    <row r="147" spans="1:12" ht="26.1" customHeight="1" x14ac:dyDescent="0.25">
      <c r="A147" s="10"/>
      <c r="B147" s="389"/>
      <c r="C147" s="307"/>
      <c r="D147" s="308" t="s">
        <v>60</v>
      </c>
      <c r="E147" s="309" t="s">
        <v>562</v>
      </c>
      <c r="F147" s="392" t="s">
        <v>563</v>
      </c>
      <c r="G147" s="307"/>
      <c r="H147" s="307"/>
      <c r="I147" s="307"/>
      <c r="J147" s="393">
        <f>SUM(J148:J154)</f>
        <v>0</v>
      </c>
      <c r="K147" s="307"/>
      <c r="L147" s="103"/>
    </row>
    <row r="148" spans="1:12" ht="16.5" customHeight="1" x14ac:dyDescent="0.2">
      <c r="A148" s="267"/>
      <c r="B148" s="390"/>
      <c r="C148" s="281">
        <v>36</v>
      </c>
      <c r="D148" s="281" t="s">
        <v>112</v>
      </c>
      <c r="E148" s="282" t="s">
        <v>819</v>
      </c>
      <c r="F148" s="283" t="s">
        <v>565</v>
      </c>
      <c r="G148" s="284" t="s">
        <v>566</v>
      </c>
      <c r="H148" s="285">
        <v>20</v>
      </c>
      <c r="I148" s="286"/>
      <c r="J148" s="286">
        <f>ROUND(I148*H148,2)</f>
        <v>0</v>
      </c>
      <c r="K148" s="283" t="s">
        <v>1</v>
      </c>
      <c r="L148" s="24"/>
    </row>
    <row r="149" spans="1:12" ht="67.2" x14ac:dyDescent="0.2">
      <c r="A149" s="267"/>
      <c r="B149" s="390"/>
      <c r="C149" s="298"/>
      <c r="D149" s="311" t="s">
        <v>245</v>
      </c>
      <c r="E149" s="298"/>
      <c r="F149" s="326" t="s">
        <v>854</v>
      </c>
      <c r="G149" s="298"/>
      <c r="H149" s="298"/>
      <c r="I149" s="298"/>
      <c r="J149" s="298"/>
      <c r="K149" s="298"/>
      <c r="L149" s="24"/>
    </row>
    <row r="150" spans="1:12" ht="16.5" customHeight="1" x14ac:dyDescent="0.2">
      <c r="A150" s="267"/>
      <c r="B150" s="390"/>
      <c r="C150" s="281">
        <v>37</v>
      </c>
      <c r="D150" s="281" t="s">
        <v>112</v>
      </c>
      <c r="E150" s="282" t="s">
        <v>570</v>
      </c>
      <c r="F150" s="283" t="s">
        <v>571</v>
      </c>
      <c r="G150" s="284" t="s">
        <v>566</v>
      </c>
      <c r="H150" s="285">
        <v>30</v>
      </c>
      <c r="I150" s="286"/>
      <c r="J150" s="286">
        <f>ROUND(I150*H150,2)</f>
        <v>0</v>
      </c>
      <c r="K150" s="283" t="s">
        <v>1</v>
      </c>
      <c r="L150" s="24"/>
    </row>
    <row r="151" spans="1:12" ht="19.2" x14ac:dyDescent="0.2">
      <c r="A151" s="267"/>
      <c r="B151" s="390"/>
      <c r="C151" s="298"/>
      <c r="D151" s="311" t="s">
        <v>245</v>
      </c>
      <c r="E151" s="298"/>
      <c r="F151" s="326" t="s">
        <v>855</v>
      </c>
      <c r="G151" s="298"/>
      <c r="H151" s="298"/>
      <c r="I151" s="298"/>
      <c r="J151" s="298"/>
      <c r="K151" s="298"/>
      <c r="L151" s="24"/>
    </row>
    <row r="152" spans="1:12" s="468" customFormat="1" x14ac:dyDescent="0.2">
      <c r="A152" s="467"/>
      <c r="B152" s="390"/>
      <c r="C152" s="493"/>
      <c r="D152" s="311"/>
      <c r="E152" s="493"/>
      <c r="F152" s="326" t="s">
        <v>972</v>
      </c>
      <c r="G152" s="493"/>
      <c r="H152" s="493"/>
      <c r="I152" s="493"/>
      <c r="J152" s="493"/>
      <c r="K152" s="493"/>
      <c r="L152" s="24"/>
    </row>
    <row r="153" spans="1:12" s="522" customFormat="1" x14ac:dyDescent="0.2">
      <c r="A153" s="523"/>
      <c r="B153" s="390"/>
      <c r="C153" s="301" t="s">
        <v>988</v>
      </c>
      <c r="D153" s="301" t="s">
        <v>112</v>
      </c>
      <c r="E153" s="337" t="s">
        <v>570</v>
      </c>
      <c r="F153" s="338" t="s">
        <v>987</v>
      </c>
      <c r="G153" s="339" t="s">
        <v>475</v>
      </c>
      <c r="H153" s="340">
        <v>1</v>
      </c>
      <c r="I153" s="341"/>
      <c r="J153" s="341">
        <v>0</v>
      </c>
      <c r="K153" s="283" t="s">
        <v>1</v>
      </c>
      <c r="L153" s="24"/>
    </row>
    <row r="154" spans="1:12" ht="16.5" customHeight="1" x14ac:dyDescent="0.2">
      <c r="A154" s="267"/>
      <c r="B154" s="390"/>
      <c r="C154" s="320">
        <v>38</v>
      </c>
      <c r="D154" s="320" t="s">
        <v>184</v>
      </c>
      <c r="E154" s="321" t="s">
        <v>822</v>
      </c>
      <c r="F154" s="322" t="s">
        <v>575</v>
      </c>
      <c r="G154" s="323" t="s">
        <v>475</v>
      </c>
      <c r="H154" s="324">
        <v>1</v>
      </c>
      <c r="I154" s="325"/>
      <c r="J154" s="325">
        <f>ROUND(I154*H154,2)</f>
        <v>0</v>
      </c>
      <c r="K154" s="322" t="s">
        <v>1</v>
      </c>
      <c r="L154" s="147"/>
    </row>
    <row r="155" spans="1:12" ht="26.1" customHeight="1" x14ac:dyDescent="0.25">
      <c r="A155" s="10"/>
      <c r="B155" s="389"/>
      <c r="C155" s="307"/>
      <c r="D155" s="308" t="s">
        <v>60</v>
      </c>
      <c r="E155" s="309" t="s">
        <v>455</v>
      </c>
      <c r="F155" s="309" t="s">
        <v>577</v>
      </c>
      <c r="G155" s="307"/>
      <c r="H155" s="307"/>
      <c r="I155" s="307"/>
      <c r="J155" s="310">
        <f>SUM(J156)</f>
        <v>0</v>
      </c>
      <c r="K155" s="307"/>
      <c r="L155" s="103"/>
    </row>
    <row r="156" spans="1:12" ht="26.1" customHeight="1" x14ac:dyDescent="0.25">
      <c r="A156" s="10"/>
      <c r="B156" s="389"/>
      <c r="C156" s="307"/>
      <c r="D156" s="308" t="s">
        <v>60</v>
      </c>
      <c r="E156" s="327" t="s">
        <v>471</v>
      </c>
      <c r="F156" s="327" t="s">
        <v>474</v>
      </c>
      <c r="G156" s="307"/>
      <c r="H156" s="307"/>
      <c r="I156" s="307"/>
      <c r="J156" s="328">
        <f>SUM(J157)</f>
        <v>0</v>
      </c>
      <c r="K156" s="307"/>
      <c r="L156" s="103"/>
    </row>
    <row r="157" spans="1:12" ht="16.5" customHeight="1" x14ac:dyDescent="0.2">
      <c r="A157" s="267"/>
      <c r="B157" s="390"/>
      <c r="C157" s="281">
        <v>39</v>
      </c>
      <c r="D157" s="281" t="s">
        <v>112</v>
      </c>
      <c r="E157" s="282" t="s">
        <v>578</v>
      </c>
      <c r="F157" s="283" t="s">
        <v>579</v>
      </c>
      <c r="G157" s="284" t="s">
        <v>566</v>
      </c>
      <c r="H157" s="285">
        <v>72</v>
      </c>
      <c r="I157" s="286"/>
      <c r="J157" s="286">
        <f>ROUND(I157*H157,2)</f>
        <v>0</v>
      </c>
      <c r="K157" s="283" t="s">
        <v>1</v>
      </c>
      <c r="L157" s="24"/>
    </row>
    <row r="158" spans="1:12" ht="19.2" x14ac:dyDescent="0.2">
      <c r="A158" s="267"/>
      <c r="B158" s="390"/>
      <c r="C158" s="298"/>
      <c r="D158" s="311" t="s">
        <v>245</v>
      </c>
      <c r="E158" s="298"/>
      <c r="F158" s="326" t="s">
        <v>823</v>
      </c>
      <c r="G158" s="298"/>
      <c r="H158" s="298"/>
      <c r="I158" s="298"/>
      <c r="J158" s="298"/>
      <c r="K158" s="298"/>
      <c r="L158" s="24"/>
    </row>
    <row r="159" spans="1:12" s="468" customFormat="1" x14ac:dyDescent="0.2">
      <c r="A159" s="467"/>
      <c r="B159" s="390"/>
      <c r="C159" s="305"/>
      <c r="D159" s="343"/>
      <c r="E159" s="305"/>
      <c r="F159" s="361"/>
      <c r="G159" s="305"/>
      <c r="H159" s="305"/>
      <c r="I159" s="305"/>
      <c r="J159" s="528">
        <f>J160</f>
        <v>0</v>
      </c>
      <c r="K159" s="493"/>
      <c r="L159" s="24"/>
    </row>
    <row r="160" spans="1:12" s="468" customFormat="1" x14ac:dyDescent="0.2">
      <c r="A160" s="467"/>
      <c r="B160" s="390"/>
      <c r="C160" s="301">
        <v>50</v>
      </c>
      <c r="D160" s="301" t="s">
        <v>112</v>
      </c>
      <c r="E160" s="526">
        <v>310231001</v>
      </c>
      <c r="F160" s="527" t="s">
        <v>971</v>
      </c>
      <c r="G160" s="339" t="s">
        <v>115</v>
      </c>
      <c r="H160" s="340">
        <v>3</v>
      </c>
      <c r="I160" s="341"/>
      <c r="J160" s="341">
        <f>ROUND(I160*H160,2)</f>
        <v>0</v>
      </c>
      <c r="K160" s="493"/>
      <c r="L160" s="24"/>
    </row>
    <row r="161" spans="1:12" x14ac:dyDescent="0.2">
      <c r="A161" s="267"/>
      <c r="B161" s="391"/>
      <c r="C161" s="388"/>
      <c r="D161" s="388"/>
      <c r="E161" s="388"/>
      <c r="F161" s="388"/>
      <c r="G161" s="388"/>
      <c r="H161" s="388"/>
      <c r="I161" s="388"/>
      <c r="J161" s="388"/>
      <c r="K161" s="388"/>
      <c r="L161" s="24"/>
    </row>
    <row r="162" spans="1:12" x14ac:dyDescent="0.2">
      <c r="A162" s="264"/>
      <c r="B162" s="264"/>
      <c r="C162" s="264"/>
      <c r="D162" s="264"/>
      <c r="E162" s="264"/>
      <c r="F162" s="264"/>
      <c r="G162" s="264"/>
      <c r="H162" s="264"/>
      <c r="I162" s="264"/>
      <c r="J162" s="264"/>
      <c r="K162" s="264"/>
      <c r="L162" s="264"/>
    </row>
  </sheetData>
  <autoFilter ref="C84:K144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1"/>
  <sheetViews>
    <sheetView showGridLines="0" topLeftCell="A142" zoomScaleNormal="100" zoomScaleSheetLayoutView="40" workbookViewId="0">
      <selection activeCell="F154" activeCellId="1" sqref="C150:K150 F154"/>
    </sheetView>
  </sheetViews>
  <sheetFormatPr defaultColWidth="9.28515625" defaultRowHeight="10.199999999999999" x14ac:dyDescent="0.2"/>
  <cols>
    <col min="1" max="1" width="8.28515625" style="200" customWidth="1"/>
    <col min="2" max="2" width="1.7109375" style="200" customWidth="1"/>
    <col min="3" max="3" width="4.140625" style="200" customWidth="1"/>
    <col min="4" max="4" width="4.28515625" style="200" customWidth="1"/>
    <col min="5" max="5" width="17.140625" style="200" customWidth="1"/>
    <col min="6" max="6" width="100.85546875" style="200" customWidth="1"/>
    <col min="7" max="7" width="8.7109375" style="200" customWidth="1"/>
    <col min="8" max="8" width="11.140625" style="200" customWidth="1"/>
    <col min="9" max="9" width="14.140625" style="200" customWidth="1"/>
    <col min="10" max="10" width="23.42578125" style="200" customWidth="1"/>
    <col min="11" max="11" width="15.42578125" style="200" customWidth="1"/>
    <col min="12" max="12" width="14.28515625" style="200" customWidth="1"/>
    <col min="13" max="13" width="10.85546875" style="200" hidden="1" customWidth="1"/>
    <col min="14" max="14" width="0" style="200" hidden="1" customWidth="1"/>
    <col min="15" max="20" width="14.140625" style="200" hidden="1" customWidth="1"/>
    <col min="21" max="21" width="16.28515625" style="200" hidden="1" customWidth="1"/>
    <col min="22" max="22" width="12.28515625" style="200" customWidth="1"/>
    <col min="23" max="23" width="16.28515625" style="200" customWidth="1"/>
    <col min="24" max="24" width="12.28515625" style="200" customWidth="1"/>
    <col min="25" max="25" width="15" style="200" customWidth="1"/>
    <col min="26" max="26" width="11" style="200" customWidth="1"/>
    <col min="27" max="27" width="15" style="200" customWidth="1"/>
    <col min="28" max="28" width="16.28515625" style="200" customWidth="1"/>
    <col min="29" max="29" width="11" style="200" customWidth="1"/>
    <col min="30" max="30" width="15" style="200" customWidth="1"/>
    <col min="31" max="31" width="16.28515625" style="200" customWidth="1"/>
    <col min="32" max="41" width="9.28515625" style="200"/>
    <col min="42" max="70" width="0" style="200" hidden="1" customWidth="1"/>
    <col min="71" max="16384" width="9.28515625" style="200"/>
  </cols>
  <sheetData>
    <row r="1" spans="1:46" x14ac:dyDescent="0.2">
      <c r="A1" s="74"/>
    </row>
    <row r="2" spans="1:46" ht="36.9" customHeight="1" x14ac:dyDescent="0.2">
      <c r="L2" s="588" t="s">
        <v>5</v>
      </c>
      <c r="M2" s="586"/>
      <c r="N2" s="586"/>
      <c r="O2" s="586"/>
      <c r="P2" s="586"/>
      <c r="Q2" s="586"/>
      <c r="R2" s="586"/>
      <c r="S2" s="586"/>
      <c r="T2" s="586"/>
      <c r="U2" s="586"/>
      <c r="V2" s="586"/>
      <c r="AT2" s="199" t="s">
        <v>622</v>
      </c>
    </row>
    <row r="3" spans="1:46" ht="6.9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99" t="s">
        <v>69</v>
      </c>
    </row>
    <row r="4" spans="1:46" ht="24.9" hidden="1" customHeight="1" x14ac:dyDescent="0.2">
      <c r="B4" s="17"/>
      <c r="D4" s="18" t="s">
        <v>73</v>
      </c>
      <c r="L4" s="17"/>
      <c r="M4" s="19" t="s">
        <v>10</v>
      </c>
      <c r="AT4" s="199" t="s">
        <v>3</v>
      </c>
    </row>
    <row r="5" spans="1:46" ht="6.9" hidden="1" customHeight="1" x14ac:dyDescent="0.2">
      <c r="B5" s="17"/>
      <c r="L5" s="17"/>
    </row>
    <row r="6" spans="1:46" ht="12" hidden="1" customHeight="1" x14ac:dyDescent="0.2">
      <c r="B6" s="17"/>
      <c r="D6" s="205" t="s">
        <v>13</v>
      </c>
      <c r="L6" s="17"/>
    </row>
    <row r="7" spans="1:46" ht="16.5" hidden="1" customHeight="1" x14ac:dyDescent="0.2">
      <c r="B7" s="17"/>
      <c r="E7" s="621" t="str">
        <f>'[2]Rekapitulace stavby'!K6</f>
        <v>Opravy vnitřního oplocení obj.č.047 a 068</v>
      </c>
      <c r="F7" s="622"/>
      <c r="G7" s="622"/>
      <c r="H7" s="622"/>
      <c r="L7" s="17"/>
    </row>
    <row r="8" spans="1:46" s="197" customFormat="1" ht="12" hidden="1" customHeight="1" x14ac:dyDescent="0.2">
      <c r="B8" s="24"/>
      <c r="D8" s="205" t="s">
        <v>74</v>
      </c>
      <c r="L8" s="24"/>
    </row>
    <row r="9" spans="1:46" s="197" customFormat="1" ht="36.9" hidden="1" customHeight="1" x14ac:dyDescent="0.2">
      <c r="B9" s="24"/>
      <c r="E9" s="603" t="s">
        <v>623</v>
      </c>
      <c r="F9" s="577"/>
      <c r="G9" s="577"/>
      <c r="H9" s="577"/>
      <c r="L9" s="24"/>
    </row>
    <row r="10" spans="1:46" s="197" customFormat="1" hidden="1" x14ac:dyDescent="0.2">
      <c r="B10" s="24"/>
      <c r="L10" s="24"/>
    </row>
    <row r="11" spans="1:46" s="197" customFormat="1" ht="12" hidden="1" customHeight="1" x14ac:dyDescent="0.2">
      <c r="B11" s="24"/>
      <c r="D11" s="205" t="s">
        <v>14</v>
      </c>
      <c r="F11" s="199" t="s">
        <v>1</v>
      </c>
      <c r="I11" s="205" t="s">
        <v>15</v>
      </c>
      <c r="J11" s="199" t="s">
        <v>1</v>
      </c>
      <c r="L11" s="24"/>
    </row>
    <row r="12" spans="1:46" s="197" customFormat="1" ht="12" hidden="1" customHeight="1" x14ac:dyDescent="0.2">
      <c r="B12" s="24"/>
      <c r="D12" s="205" t="s">
        <v>16</v>
      </c>
      <c r="F12" s="199" t="s">
        <v>17</v>
      </c>
      <c r="I12" s="205" t="s">
        <v>18</v>
      </c>
      <c r="J12" s="204" t="str">
        <f>'[2]Rekapitulace stavby'!AN8</f>
        <v>22.2.2019</v>
      </c>
      <c r="L12" s="24"/>
    </row>
    <row r="13" spans="1:46" s="197" customFormat="1" ht="10.95" hidden="1" customHeight="1" x14ac:dyDescent="0.2">
      <c r="B13" s="24"/>
      <c r="L13" s="24"/>
    </row>
    <row r="14" spans="1:46" s="197" customFormat="1" ht="12" hidden="1" customHeight="1" x14ac:dyDescent="0.2">
      <c r="B14" s="24"/>
      <c r="D14" s="205" t="s">
        <v>19</v>
      </c>
      <c r="I14" s="205" t="s">
        <v>20</v>
      </c>
      <c r="J14" s="199" t="str">
        <f>IF('[2]Rekapitulace stavby'!AN10="","",'[2]Rekapitulace stavby'!AN10)</f>
        <v/>
      </c>
      <c r="L14" s="24"/>
    </row>
    <row r="15" spans="1:46" s="197" customFormat="1" ht="18" hidden="1" customHeight="1" x14ac:dyDescent="0.2">
      <c r="B15" s="24"/>
      <c r="E15" s="199" t="str">
        <f>IF('[2]Rekapitulace stavby'!E11="","",'[2]Rekapitulace stavby'!E11)</f>
        <v xml:space="preserve"> </v>
      </c>
      <c r="I15" s="205" t="s">
        <v>21</v>
      </c>
      <c r="J15" s="199" t="str">
        <f>IF('[2]Rekapitulace stavby'!AN11="","",'[2]Rekapitulace stavby'!AN11)</f>
        <v/>
      </c>
      <c r="L15" s="24"/>
    </row>
    <row r="16" spans="1:46" s="197" customFormat="1" ht="6.9" hidden="1" customHeight="1" x14ac:dyDescent="0.2">
      <c r="B16" s="24"/>
      <c r="L16" s="24"/>
    </row>
    <row r="17" spans="2:12" s="197" customFormat="1" ht="12" hidden="1" customHeight="1" x14ac:dyDescent="0.2">
      <c r="B17" s="24"/>
      <c r="D17" s="205" t="s">
        <v>22</v>
      </c>
      <c r="I17" s="205" t="s">
        <v>20</v>
      </c>
      <c r="J17" s="199" t="str">
        <f>'[2]Rekapitulace stavby'!AN13</f>
        <v/>
      </c>
      <c r="L17" s="24"/>
    </row>
    <row r="18" spans="2:12" s="197" customFormat="1" ht="18" hidden="1" customHeight="1" x14ac:dyDescent="0.2">
      <c r="B18" s="24"/>
      <c r="E18" s="623" t="str">
        <f>'[2]Rekapitulace stavby'!E14</f>
        <v xml:space="preserve"> </v>
      </c>
      <c r="F18" s="623"/>
      <c r="G18" s="623"/>
      <c r="H18" s="623"/>
      <c r="I18" s="205" t="s">
        <v>21</v>
      </c>
      <c r="J18" s="199" t="str">
        <f>'[2]Rekapitulace stavby'!AN14</f>
        <v/>
      </c>
      <c r="L18" s="24"/>
    </row>
    <row r="19" spans="2:12" s="197" customFormat="1" ht="6.9" hidden="1" customHeight="1" x14ac:dyDescent="0.2">
      <c r="B19" s="24"/>
      <c r="L19" s="24"/>
    </row>
    <row r="20" spans="2:12" s="197" customFormat="1" ht="12" hidden="1" customHeight="1" x14ac:dyDescent="0.2">
      <c r="B20" s="24"/>
      <c r="D20" s="205" t="s">
        <v>23</v>
      </c>
      <c r="I20" s="205" t="s">
        <v>20</v>
      </c>
      <c r="J20" s="199" t="str">
        <f>IF('[2]Rekapitulace stavby'!AN16="","",'[2]Rekapitulace stavby'!AN16)</f>
        <v/>
      </c>
      <c r="L20" s="24"/>
    </row>
    <row r="21" spans="2:12" s="197" customFormat="1" ht="18" hidden="1" customHeight="1" x14ac:dyDescent="0.2">
      <c r="B21" s="24"/>
      <c r="E21" s="199" t="str">
        <f>IF('[2]Rekapitulace stavby'!E17="","",'[2]Rekapitulace stavby'!E17)</f>
        <v xml:space="preserve"> </v>
      </c>
      <c r="I21" s="205" t="s">
        <v>21</v>
      </c>
      <c r="J21" s="199" t="str">
        <f>IF('[2]Rekapitulace stavby'!AN17="","",'[2]Rekapitulace stavby'!AN17)</f>
        <v/>
      </c>
      <c r="L21" s="24"/>
    </row>
    <row r="22" spans="2:12" s="197" customFormat="1" ht="6.9" hidden="1" customHeight="1" x14ac:dyDescent="0.2">
      <c r="B22" s="24"/>
      <c r="L22" s="24"/>
    </row>
    <row r="23" spans="2:12" s="197" customFormat="1" ht="12" hidden="1" customHeight="1" x14ac:dyDescent="0.2">
      <c r="B23" s="24"/>
      <c r="D23" s="205" t="s">
        <v>25</v>
      </c>
      <c r="I23" s="205" t="s">
        <v>20</v>
      </c>
      <c r="J23" s="199" t="str">
        <f>IF('[2]Rekapitulace stavby'!AN19="","",'[2]Rekapitulace stavby'!AN19)</f>
        <v>60162694</v>
      </c>
      <c r="L23" s="24"/>
    </row>
    <row r="24" spans="2:12" s="197" customFormat="1" ht="18" hidden="1" customHeight="1" x14ac:dyDescent="0.2">
      <c r="B24" s="24"/>
      <c r="E24" s="199" t="str">
        <f>IF('[2]Rekapitulace stavby'!E20="","",'[2]Rekapitulace stavby'!E20)</f>
        <v>PS 0401 Liberec</v>
      </c>
      <c r="I24" s="205" t="s">
        <v>21</v>
      </c>
      <c r="J24" s="199" t="str">
        <f>IF('[2]Rekapitulace stavby'!AN20="","",'[2]Rekapitulace stavby'!AN20)</f>
        <v>CZ60162694</v>
      </c>
      <c r="L24" s="24"/>
    </row>
    <row r="25" spans="2:12" s="197" customFormat="1" ht="6.9" hidden="1" customHeight="1" x14ac:dyDescent="0.2">
      <c r="B25" s="24"/>
      <c r="L25" s="24"/>
    </row>
    <row r="26" spans="2:12" s="197" customFormat="1" ht="12" hidden="1" customHeight="1" x14ac:dyDescent="0.2">
      <c r="B26" s="24"/>
      <c r="D26" s="205" t="s">
        <v>26</v>
      </c>
      <c r="L26" s="24"/>
    </row>
    <row r="27" spans="2:12" s="196" customFormat="1" ht="16.5" hidden="1" customHeight="1" x14ac:dyDescent="0.2">
      <c r="B27" s="75"/>
      <c r="E27" s="589" t="s">
        <v>1</v>
      </c>
      <c r="F27" s="589"/>
      <c r="G27" s="589"/>
      <c r="H27" s="589"/>
      <c r="L27" s="75"/>
    </row>
    <row r="28" spans="2:12" s="197" customFormat="1" ht="6.9" hidden="1" customHeight="1" x14ac:dyDescent="0.2">
      <c r="B28" s="24"/>
      <c r="L28" s="24"/>
    </row>
    <row r="29" spans="2:12" s="197" customFormat="1" ht="6.9" hidden="1" customHeight="1" x14ac:dyDescent="0.2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97" customFormat="1" ht="25.35" hidden="1" customHeight="1" x14ac:dyDescent="0.2">
      <c r="B30" s="24"/>
      <c r="D30" s="76" t="s">
        <v>27</v>
      </c>
      <c r="J30" s="198">
        <f>ROUND(J84, 2)</f>
        <v>0</v>
      </c>
      <c r="L30" s="24"/>
    </row>
    <row r="31" spans="2:12" s="197" customFormat="1" ht="6.9" hidden="1" customHeight="1" x14ac:dyDescent="0.2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97" customFormat="1" ht="14.4" hidden="1" customHeight="1" x14ac:dyDescent="0.2">
      <c r="B32" s="24"/>
      <c r="F32" s="202" t="s">
        <v>29</v>
      </c>
      <c r="I32" s="202" t="s">
        <v>28</v>
      </c>
      <c r="J32" s="202" t="s">
        <v>30</v>
      </c>
      <c r="L32" s="24"/>
    </row>
    <row r="33" spans="2:12" s="197" customFormat="1" ht="14.4" hidden="1" customHeight="1" x14ac:dyDescent="0.2">
      <c r="B33" s="24"/>
      <c r="D33" s="205" t="s">
        <v>31</v>
      </c>
      <c r="E33" s="205" t="s">
        <v>32</v>
      </c>
      <c r="F33" s="77">
        <f>ROUND((SUM(BE84:BE141)),  2)</f>
        <v>0</v>
      </c>
      <c r="I33" s="203">
        <v>0.21</v>
      </c>
      <c r="J33" s="77">
        <f>ROUND(((SUM(BE84:BE141))*I33),  2)</f>
        <v>0</v>
      </c>
      <c r="L33" s="24"/>
    </row>
    <row r="34" spans="2:12" s="197" customFormat="1" ht="14.4" hidden="1" customHeight="1" x14ac:dyDescent="0.2">
      <c r="B34" s="24"/>
      <c r="E34" s="205" t="s">
        <v>33</v>
      </c>
      <c r="F34" s="77">
        <f>ROUND((SUM(BF84:BF141)),  2)</f>
        <v>0</v>
      </c>
      <c r="I34" s="203">
        <v>0.15</v>
      </c>
      <c r="J34" s="77">
        <f>ROUND(((SUM(BF84:BF141))*I34),  2)</f>
        <v>0</v>
      </c>
      <c r="L34" s="24"/>
    </row>
    <row r="35" spans="2:12" s="197" customFormat="1" ht="14.4" hidden="1" customHeight="1" x14ac:dyDescent="0.2">
      <c r="B35" s="24"/>
      <c r="E35" s="205" t="s">
        <v>34</v>
      </c>
      <c r="F35" s="77">
        <f>ROUND((SUM(BG84:BG141)),  2)</f>
        <v>0</v>
      </c>
      <c r="I35" s="203">
        <v>0.21</v>
      </c>
      <c r="J35" s="77">
        <f>0</f>
        <v>0</v>
      </c>
      <c r="L35" s="24"/>
    </row>
    <row r="36" spans="2:12" s="197" customFormat="1" ht="14.4" hidden="1" customHeight="1" x14ac:dyDescent="0.2">
      <c r="B36" s="24"/>
      <c r="E36" s="205" t="s">
        <v>35</v>
      </c>
      <c r="F36" s="77">
        <f>ROUND((SUM(BH84:BH141)),  2)</f>
        <v>0</v>
      </c>
      <c r="I36" s="203">
        <v>0.15</v>
      </c>
      <c r="J36" s="77">
        <f>0</f>
        <v>0</v>
      </c>
      <c r="L36" s="24"/>
    </row>
    <row r="37" spans="2:12" s="197" customFormat="1" ht="14.4" hidden="1" customHeight="1" x14ac:dyDescent="0.2">
      <c r="B37" s="24"/>
      <c r="E37" s="205" t="s">
        <v>36</v>
      </c>
      <c r="F37" s="77">
        <f>ROUND((SUM(BI84:BI141)),  2)</f>
        <v>0</v>
      </c>
      <c r="I37" s="203">
        <v>0</v>
      </c>
      <c r="J37" s="77">
        <f>0</f>
        <v>0</v>
      </c>
      <c r="L37" s="24"/>
    </row>
    <row r="38" spans="2:12" s="197" customFormat="1" ht="6.9" hidden="1" customHeight="1" x14ac:dyDescent="0.2">
      <c r="B38" s="24"/>
      <c r="L38" s="24"/>
    </row>
    <row r="39" spans="2:12" s="197" customFormat="1" ht="25.35" hidden="1" customHeight="1" x14ac:dyDescent="0.2">
      <c r="B39" s="24"/>
      <c r="C39" s="78"/>
      <c r="D39" s="79" t="s">
        <v>37</v>
      </c>
      <c r="E39" s="48"/>
      <c r="F39" s="48"/>
      <c r="G39" s="80" t="s">
        <v>38</v>
      </c>
      <c r="H39" s="81" t="s">
        <v>39</v>
      </c>
      <c r="I39" s="48"/>
      <c r="J39" s="82">
        <f>SUM(J30:J37)</f>
        <v>0</v>
      </c>
      <c r="K39" s="83"/>
      <c r="L39" s="24"/>
    </row>
    <row r="40" spans="2:12" s="197" customFormat="1" ht="14.4" hidden="1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1" spans="2:12" hidden="1" x14ac:dyDescent="0.2"/>
    <row r="42" spans="2:12" hidden="1" x14ac:dyDescent="0.2"/>
    <row r="43" spans="2:12" hidden="1" x14ac:dyDescent="0.2"/>
    <row r="44" spans="2:12" s="197" customFormat="1" ht="6.9" customHeight="1" x14ac:dyDescent="0.2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97" customFormat="1" ht="24.9" customHeight="1" x14ac:dyDescent="0.2">
      <c r="B45" s="24"/>
      <c r="C45" s="18" t="s">
        <v>75</v>
      </c>
      <c r="L45" s="24"/>
    </row>
    <row r="46" spans="2:12" s="197" customFormat="1" ht="6.9" customHeight="1" x14ac:dyDescent="0.2">
      <c r="B46" s="24"/>
      <c r="L46" s="24"/>
    </row>
    <row r="47" spans="2:12" s="197" customFormat="1" ht="12" customHeight="1" x14ac:dyDescent="0.2">
      <c r="B47" s="24"/>
      <c r="C47" s="205" t="s">
        <v>13</v>
      </c>
      <c r="L47" s="24"/>
    </row>
    <row r="48" spans="2:12" s="197" customFormat="1" ht="16.5" customHeight="1" x14ac:dyDescent="0.2">
      <c r="B48" s="24"/>
      <c r="E48" s="621" t="s">
        <v>707</v>
      </c>
      <c r="F48" s="622"/>
      <c r="G48" s="622"/>
      <c r="H48" s="622"/>
      <c r="L48" s="409" t="s">
        <v>875</v>
      </c>
    </row>
    <row r="49" spans="2:47" s="197" customFormat="1" ht="12" customHeight="1" x14ac:dyDescent="0.2">
      <c r="B49" s="24"/>
      <c r="C49" s="205" t="s">
        <v>74</v>
      </c>
      <c r="L49" s="24"/>
    </row>
    <row r="50" spans="2:47" s="197" customFormat="1" ht="16.5" customHeight="1" x14ac:dyDescent="0.2">
      <c r="B50" s="24"/>
      <c r="E50" s="603" t="s">
        <v>873</v>
      </c>
      <c r="F50" s="577"/>
      <c r="G50" s="577"/>
      <c r="H50" s="577"/>
      <c r="L50" s="24"/>
    </row>
    <row r="51" spans="2:47" s="197" customFormat="1" ht="6.9" customHeight="1" x14ac:dyDescent="0.2">
      <c r="B51" s="24"/>
      <c r="L51" s="24"/>
    </row>
    <row r="52" spans="2:47" s="197" customFormat="1" ht="12" customHeight="1" x14ac:dyDescent="0.2">
      <c r="B52" s="24"/>
      <c r="C52" s="205" t="s">
        <v>16</v>
      </c>
      <c r="E52" s="197" t="str">
        <f>'SO 02.1_852_9-11'!$E$52</f>
        <v>LOVOSICE</v>
      </c>
      <c r="F52" s="199" t="str">
        <f>F12</f>
        <v xml:space="preserve"> </v>
      </c>
      <c r="I52" s="205" t="s">
        <v>18</v>
      </c>
      <c r="J52" s="204" t="str">
        <f>IF(J12="","",J12)</f>
        <v>22.2.2019</v>
      </c>
      <c r="L52" s="24"/>
    </row>
    <row r="53" spans="2:47" s="197" customFormat="1" ht="6.9" customHeight="1" x14ac:dyDescent="0.2">
      <c r="B53" s="24"/>
      <c r="L53" s="24"/>
    </row>
    <row r="54" spans="2:47" s="197" customFormat="1" ht="13.65" customHeight="1" x14ac:dyDescent="0.2">
      <c r="B54" s="24"/>
      <c r="C54" s="205" t="s">
        <v>19</v>
      </c>
      <c r="F54" s="199" t="str">
        <f>E15</f>
        <v xml:space="preserve"> </v>
      </c>
      <c r="I54" s="205" t="s">
        <v>23</v>
      </c>
      <c r="J54" s="201" t="str">
        <f>E21</f>
        <v xml:space="preserve"> </v>
      </c>
      <c r="L54" s="24"/>
    </row>
    <row r="55" spans="2:47" s="197" customFormat="1" ht="13.65" customHeight="1" x14ac:dyDescent="0.2">
      <c r="B55" s="24"/>
      <c r="C55" s="205" t="s">
        <v>22</v>
      </c>
      <c r="F55" s="199" t="str">
        <f>IF(E18="","",E18)</f>
        <v xml:space="preserve"> </v>
      </c>
      <c r="I55" s="205" t="s">
        <v>25</v>
      </c>
      <c r="J55" s="201" t="str">
        <f>E24</f>
        <v>PS 0401 Liberec</v>
      </c>
      <c r="L55" s="24"/>
    </row>
    <row r="56" spans="2:47" s="197" customFormat="1" ht="10.35" customHeight="1" x14ac:dyDescent="0.2">
      <c r="B56" s="24"/>
      <c r="L56" s="24"/>
    </row>
    <row r="57" spans="2:47" s="197" customFormat="1" ht="29.25" customHeight="1" x14ac:dyDescent="0.2">
      <c r="B57" s="24"/>
      <c r="C57" s="84" t="s">
        <v>76</v>
      </c>
      <c r="D57" s="78"/>
      <c r="E57" s="78"/>
      <c r="F57" s="78"/>
      <c r="G57" s="78"/>
      <c r="H57" s="78"/>
      <c r="I57" s="78"/>
      <c r="J57" s="85" t="s">
        <v>77</v>
      </c>
      <c r="K57" s="78"/>
      <c r="L57" s="24"/>
    </row>
    <row r="58" spans="2:47" s="197" customFormat="1" ht="10.35" customHeight="1" x14ac:dyDescent="0.2">
      <c r="B58" s="24"/>
      <c r="L58" s="24"/>
    </row>
    <row r="59" spans="2:47" s="197" customFormat="1" ht="22.95" customHeight="1" x14ac:dyDescent="0.2">
      <c r="B59" s="24"/>
      <c r="C59" s="86" t="s">
        <v>78</v>
      </c>
      <c r="D59" s="267"/>
      <c r="E59" s="267"/>
      <c r="F59" s="267"/>
      <c r="G59" s="267"/>
      <c r="H59" s="267"/>
      <c r="I59" s="267"/>
      <c r="J59" s="265">
        <f>SUM(J60:J65)</f>
        <v>0</v>
      </c>
      <c r="L59" s="176"/>
      <c r="AU59" s="199" t="s">
        <v>79</v>
      </c>
    </row>
    <row r="60" spans="2:47" s="7" customFormat="1" ht="24.9" customHeight="1" x14ac:dyDescent="0.2">
      <c r="B60" s="87"/>
      <c r="D60" s="88" t="s">
        <v>624</v>
      </c>
      <c r="E60" s="89"/>
      <c r="F60" s="89"/>
      <c r="G60" s="89"/>
      <c r="H60" s="89"/>
      <c r="I60" s="89"/>
      <c r="J60" s="90">
        <f>SUM(J85)</f>
        <v>0</v>
      </c>
      <c r="L60" s="244"/>
    </row>
    <row r="61" spans="2:47" s="7" customFormat="1" ht="24.9" customHeight="1" x14ac:dyDescent="0.2">
      <c r="B61" s="87"/>
      <c r="D61" s="88" t="s">
        <v>625</v>
      </c>
      <c r="E61" s="89"/>
      <c r="F61" s="89"/>
      <c r="G61" s="89"/>
      <c r="H61" s="89"/>
      <c r="I61" s="89"/>
      <c r="J61" s="90">
        <f>SUM(J99)</f>
        <v>0</v>
      </c>
      <c r="L61" s="87"/>
    </row>
    <row r="62" spans="2:47" s="7" customFormat="1" ht="24.9" customHeight="1" x14ac:dyDescent="0.2">
      <c r="B62" s="87"/>
      <c r="D62" s="88" t="s">
        <v>626</v>
      </c>
      <c r="E62" s="89"/>
      <c r="F62" s="89"/>
      <c r="G62" s="89"/>
      <c r="H62" s="89"/>
      <c r="I62" s="89"/>
      <c r="J62" s="90">
        <f>SUM(J138)</f>
        <v>0</v>
      </c>
      <c r="L62" s="87"/>
    </row>
    <row r="63" spans="2:47" s="7" customFormat="1" ht="24.9" customHeight="1" x14ac:dyDescent="0.2">
      <c r="B63" s="87"/>
      <c r="D63" s="88" t="s">
        <v>495</v>
      </c>
      <c r="E63" s="364"/>
      <c r="F63" s="364"/>
      <c r="G63" s="364"/>
      <c r="H63" s="364"/>
      <c r="I63" s="364"/>
      <c r="J63" s="331">
        <f>SUM(J144)</f>
        <v>0</v>
      </c>
      <c r="L63" s="87"/>
    </row>
    <row r="64" spans="2:47" s="7" customFormat="1" ht="24.9" customHeight="1" x14ac:dyDescent="0.2">
      <c r="B64" s="87"/>
      <c r="C64" s="267"/>
      <c r="D64" s="377" t="s">
        <v>496</v>
      </c>
      <c r="E64" s="364"/>
      <c r="F64" s="364"/>
      <c r="G64" s="364"/>
      <c r="H64" s="364"/>
      <c r="I64" s="364"/>
      <c r="J64" s="331">
        <f>SUM(J152)</f>
        <v>0</v>
      </c>
      <c r="L64" s="87"/>
    </row>
    <row r="65" spans="2:12" s="197" customFormat="1" ht="21.75" customHeight="1" x14ac:dyDescent="0.2">
      <c r="B65" s="24"/>
      <c r="L65" s="24"/>
    </row>
    <row r="66" spans="2:12" s="197" customFormat="1" ht="6.9" customHeight="1" x14ac:dyDescent="0.2"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24"/>
    </row>
    <row r="70" spans="2:12" s="197" customFormat="1" ht="6.9" customHeight="1" x14ac:dyDescent="0.2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24"/>
    </row>
    <row r="71" spans="2:12" s="197" customFormat="1" ht="24.9" customHeight="1" x14ac:dyDescent="0.2">
      <c r="B71" s="24"/>
      <c r="C71" s="18" t="s">
        <v>95</v>
      </c>
      <c r="L71" s="24"/>
    </row>
    <row r="72" spans="2:12" s="197" customFormat="1" ht="6.9" customHeight="1" x14ac:dyDescent="0.2">
      <c r="B72" s="24"/>
      <c r="L72" s="24"/>
    </row>
    <row r="73" spans="2:12" s="197" customFormat="1" ht="12" customHeight="1" x14ac:dyDescent="0.2">
      <c r="B73" s="24"/>
      <c r="C73" s="205" t="s">
        <v>13</v>
      </c>
      <c r="L73" s="24"/>
    </row>
    <row r="74" spans="2:12" s="197" customFormat="1" ht="16.5" customHeight="1" x14ac:dyDescent="0.2">
      <c r="B74" s="24"/>
      <c r="E74" s="621" t="s">
        <v>707</v>
      </c>
      <c r="F74" s="622"/>
      <c r="G74" s="622"/>
      <c r="H74" s="622"/>
      <c r="L74" s="24"/>
    </row>
    <row r="75" spans="2:12" s="197" customFormat="1" ht="12" customHeight="1" x14ac:dyDescent="0.2">
      <c r="B75" s="24"/>
      <c r="C75" s="205" t="s">
        <v>74</v>
      </c>
      <c r="L75" s="24"/>
    </row>
    <row r="76" spans="2:12" s="197" customFormat="1" ht="16.5" customHeight="1" x14ac:dyDescent="0.2">
      <c r="B76" s="24"/>
      <c r="E76" s="603" t="str">
        <f t="shared" ref="E76" si="0">$E$50</f>
        <v xml:space="preserve">SO 02.10  -   DPS č.p. 897      </v>
      </c>
      <c r="F76" s="577"/>
      <c r="G76" s="577"/>
      <c r="H76" s="577"/>
      <c r="L76" s="24"/>
    </row>
    <row r="77" spans="2:12" s="197" customFormat="1" ht="6.9" customHeight="1" x14ac:dyDescent="0.2">
      <c r="B77" s="24"/>
      <c r="L77" s="24"/>
    </row>
    <row r="78" spans="2:12" s="197" customFormat="1" ht="12" customHeight="1" x14ac:dyDescent="0.2">
      <c r="B78" s="24"/>
      <c r="C78" s="205" t="s">
        <v>16</v>
      </c>
      <c r="E78" s="197" t="str">
        <f>'SO 02.1_852_9-11'!$E$52</f>
        <v>LOVOSICE</v>
      </c>
      <c r="F78" s="199" t="str">
        <f>F12</f>
        <v xml:space="preserve"> </v>
      </c>
      <c r="I78" s="205" t="s">
        <v>18</v>
      </c>
      <c r="J78" s="204" t="str">
        <f>IF(J12="","",J12)</f>
        <v>22.2.2019</v>
      </c>
      <c r="L78" s="24"/>
    </row>
    <row r="79" spans="2:12" s="197" customFormat="1" ht="6.9" customHeight="1" x14ac:dyDescent="0.2">
      <c r="B79" s="24"/>
      <c r="L79" s="24"/>
    </row>
    <row r="80" spans="2:12" s="197" customFormat="1" ht="13.65" customHeight="1" x14ac:dyDescent="0.2">
      <c r="B80" s="24"/>
      <c r="C80" s="205" t="s">
        <v>19</v>
      </c>
      <c r="F80" s="199" t="str">
        <f>E15</f>
        <v xml:space="preserve"> </v>
      </c>
      <c r="I80" s="205" t="s">
        <v>23</v>
      </c>
      <c r="J80" s="201" t="str">
        <f>E21</f>
        <v xml:space="preserve"> </v>
      </c>
      <c r="L80" s="24"/>
    </row>
    <row r="81" spans="2:65" s="197" customFormat="1" ht="13.65" customHeight="1" x14ac:dyDescent="0.2">
      <c r="B81" s="24"/>
      <c r="C81" s="205" t="s">
        <v>22</v>
      </c>
      <c r="F81" s="199" t="str">
        <f>IF(E18="","",E18)</f>
        <v xml:space="preserve"> </v>
      </c>
      <c r="I81" s="205" t="s">
        <v>25</v>
      </c>
      <c r="J81" s="201" t="str">
        <f>E24</f>
        <v>PS 0401 Liberec</v>
      </c>
      <c r="L81" s="24"/>
    </row>
    <row r="82" spans="2:65" s="197" customFormat="1" ht="10.35" customHeight="1" x14ac:dyDescent="0.2">
      <c r="B82" s="24"/>
      <c r="L82" s="24"/>
    </row>
    <row r="83" spans="2:65" s="9" customFormat="1" ht="29.25" customHeight="1" x14ac:dyDescent="0.2">
      <c r="B83" s="95"/>
      <c r="C83" s="96" t="s">
        <v>96</v>
      </c>
      <c r="D83" s="97" t="s">
        <v>46</v>
      </c>
      <c r="E83" s="97" t="s">
        <v>42</v>
      </c>
      <c r="F83" s="97" t="s">
        <v>43</v>
      </c>
      <c r="G83" s="97" t="s">
        <v>97</v>
      </c>
      <c r="H83" s="97" t="s">
        <v>98</v>
      </c>
      <c r="I83" s="97" t="s">
        <v>99</v>
      </c>
      <c r="J83" s="97" t="s">
        <v>77</v>
      </c>
      <c r="K83" s="98" t="s">
        <v>100</v>
      </c>
      <c r="L83" s="95"/>
      <c r="M83" s="50" t="s">
        <v>1</v>
      </c>
      <c r="N83" s="51" t="s">
        <v>31</v>
      </c>
      <c r="O83" s="51" t="s">
        <v>101</v>
      </c>
      <c r="P83" s="51" t="s">
        <v>102</v>
      </c>
      <c r="Q83" s="51" t="s">
        <v>103</v>
      </c>
      <c r="R83" s="51" t="s">
        <v>104</v>
      </c>
      <c r="S83" s="51" t="s">
        <v>105</v>
      </c>
      <c r="T83" s="52" t="s">
        <v>106</v>
      </c>
    </row>
    <row r="84" spans="2:65" s="197" customFormat="1" ht="22.95" customHeight="1" x14ac:dyDescent="0.3">
      <c r="B84" s="24"/>
      <c r="C84" s="55" t="s">
        <v>107</v>
      </c>
      <c r="J84" s="99">
        <f>SUM(J85,J99,J138,J144,J152,J156)</f>
        <v>0</v>
      </c>
      <c r="L84" s="24"/>
      <c r="M84" s="53"/>
      <c r="N84" s="42"/>
      <c r="O84" s="42"/>
      <c r="P84" s="100" t="e">
        <f>P85+P99+P138</f>
        <v>#REF!</v>
      </c>
      <c r="Q84" s="42"/>
      <c r="R84" s="100" t="e">
        <f>R85+R99+R138</f>
        <v>#REF!</v>
      </c>
      <c r="S84" s="42"/>
      <c r="T84" s="101" t="e">
        <f>T85+T99+T138</f>
        <v>#REF!</v>
      </c>
      <c r="AT84" s="199" t="s">
        <v>60</v>
      </c>
      <c r="AU84" s="199" t="s">
        <v>79</v>
      </c>
      <c r="BK84" s="102" t="e">
        <f>BK85+BK99+BK138</f>
        <v>#REF!</v>
      </c>
    </row>
    <row r="85" spans="2:65" s="10" customFormat="1" ht="25.95" customHeight="1" x14ac:dyDescent="0.25">
      <c r="B85" s="103"/>
      <c r="C85" s="225" t="s">
        <v>60</v>
      </c>
      <c r="D85" s="227" t="s">
        <v>108</v>
      </c>
      <c r="E85" s="105" t="s">
        <v>627</v>
      </c>
      <c r="J85" s="255">
        <f>SUM(J86,J92)</f>
        <v>0</v>
      </c>
      <c r="L85" s="103"/>
      <c r="M85" s="107"/>
      <c r="N85" s="108"/>
      <c r="O85" s="108"/>
      <c r="P85" s="109" t="e">
        <f>P92+P94+P98</f>
        <v>#REF!</v>
      </c>
      <c r="Q85" s="108"/>
      <c r="R85" s="109" t="e">
        <f>R92+R94+R98</f>
        <v>#REF!</v>
      </c>
      <c r="S85" s="108"/>
      <c r="T85" s="110" t="e">
        <f>T92+T94+T98</f>
        <v>#REF!</v>
      </c>
      <c r="AR85" s="104" t="s">
        <v>67</v>
      </c>
      <c r="AT85" s="111" t="s">
        <v>60</v>
      </c>
      <c r="AU85" s="111" t="s">
        <v>61</v>
      </c>
      <c r="AY85" s="104" t="s">
        <v>110</v>
      </c>
      <c r="BK85" s="112" t="e">
        <f>BK92+BK94+BK98</f>
        <v>#REF!</v>
      </c>
    </row>
    <row r="86" spans="2:65" s="10" customFormat="1" ht="26.1" customHeight="1" x14ac:dyDescent="0.25">
      <c r="B86" s="103"/>
      <c r="C86" s="307"/>
      <c r="D86" s="308" t="s">
        <v>60</v>
      </c>
      <c r="E86" s="309" t="s">
        <v>158</v>
      </c>
      <c r="F86" s="309" t="s">
        <v>498</v>
      </c>
      <c r="G86" s="307"/>
      <c r="H86" s="307"/>
      <c r="I86" s="307"/>
      <c r="J86" s="310">
        <f>SUM(J87:J91)</f>
        <v>0</v>
      </c>
      <c r="K86" s="307"/>
      <c r="L86" s="103"/>
      <c r="M86" s="107"/>
      <c r="N86" s="108"/>
      <c r="O86" s="108"/>
      <c r="P86" s="109"/>
      <c r="Q86" s="108"/>
      <c r="R86" s="109"/>
      <c r="S86" s="108"/>
      <c r="T86" s="110"/>
      <c r="AR86" s="104"/>
      <c r="AT86" s="111"/>
      <c r="AU86" s="111"/>
      <c r="AY86" s="104"/>
      <c r="BK86" s="112"/>
    </row>
    <row r="87" spans="2:65" s="10" customFormat="1" ht="16.5" customHeight="1" x14ac:dyDescent="0.2">
      <c r="B87" s="103"/>
      <c r="C87" s="281" t="s">
        <v>67</v>
      </c>
      <c r="D87" s="281" t="s">
        <v>112</v>
      </c>
      <c r="E87" s="282" t="s">
        <v>337</v>
      </c>
      <c r="F87" s="283" t="s">
        <v>338</v>
      </c>
      <c r="G87" s="284" t="s">
        <v>243</v>
      </c>
      <c r="H87" s="285">
        <v>159</v>
      </c>
      <c r="I87" s="286"/>
      <c r="J87" s="286">
        <f>ROUND(I87*H87,2)</f>
        <v>0</v>
      </c>
      <c r="K87" s="283" t="s">
        <v>1</v>
      </c>
      <c r="L87" s="103"/>
      <c r="M87" s="107"/>
      <c r="N87" s="108"/>
      <c r="O87" s="108"/>
      <c r="P87" s="109"/>
      <c r="Q87" s="108"/>
      <c r="R87" s="109"/>
      <c r="S87" s="108"/>
      <c r="T87" s="110"/>
      <c r="AR87" s="104"/>
      <c r="AT87" s="111"/>
      <c r="AU87" s="111"/>
      <c r="AY87" s="104"/>
      <c r="BK87" s="112"/>
    </row>
    <row r="88" spans="2:65" s="10" customFormat="1" ht="26.1" customHeight="1" x14ac:dyDescent="0.2">
      <c r="B88" s="103"/>
      <c r="C88" s="314"/>
      <c r="D88" s="311" t="s">
        <v>118</v>
      </c>
      <c r="E88" s="312" t="s">
        <v>1</v>
      </c>
      <c r="F88" s="313" t="s">
        <v>825</v>
      </c>
      <c r="G88" s="314"/>
      <c r="H88" s="315">
        <v>7</v>
      </c>
      <c r="I88" s="314"/>
      <c r="J88" s="314"/>
      <c r="K88" s="314"/>
      <c r="L88" s="103"/>
      <c r="M88" s="107"/>
      <c r="N88" s="108"/>
      <c r="O88" s="108"/>
      <c r="P88" s="109"/>
      <c r="Q88" s="108"/>
      <c r="R88" s="109"/>
      <c r="S88" s="108"/>
      <c r="T88" s="110"/>
      <c r="AR88" s="104"/>
      <c r="AT88" s="111"/>
      <c r="AU88" s="111"/>
      <c r="AY88" s="104"/>
      <c r="BK88" s="112"/>
    </row>
    <row r="89" spans="2:65" s="10" customFormat="1" ht="26.1" customHeight="1" x14ac:dyDescent="0.2">
      <c r="B89" s="103"/>
      <c r="C89" s="314"/>
      <c r="D89" s="311" t="s">
        <v>118</v>
      </c>
      <c r="E89" s="312" t="s">
        <v>1</v>
      </c>
      <c r="F89" s="313" t="s">
        <v>856</v>
      </c>
      <c r="G89" s="314"/>
      <c r="H89" s="315">
        <v>152</v>
      </c>
      <c r="I89" s="314"/>
      <c r="J89" s="314"/>
      <c r="K89" s="314"/>
      <c r="L89" s="103"/>
      <c r="M89" s="107"/>
      <c r="N89" s="108"/>
      <c r="O89" s="108"/>
      <c r="P89" s="109"/>
      <c r="Q89" s="108"/>
      <c r="R89" s="109"/>
      <c r="S89" s="108"/>
      <c r="T89" s="110"/>
      <c r="AR89" s="104"/>
      <c r="AT89" s="111"/>
      <c r="AU89" s="111"/>
      <c r="AY89" s="104"/>
      <c r="BK89" s="112"/>
    </row>
    <row r="90" spans="2:65" s="10" customFormat="1" ht="26.1" customHeight="1" x14ac:dyDescent="0.2">
      <c r="B90" s="103"/>
      <c r="C90" s="318"/>
      <c r="D90" s="311" t="s">
        <v>118</v>
      </c>
      <c r="E90" s="316" t="s">
        <v>1</v>
      </c>
      <c r="F90" s="317" t="s">
        <v>123</v>
      </c>
      <c r="G90" s="318"/>
      <c r="H90" s="319">
        <v>159</v>
      </c>
      <c r="I90" s="318"/>
      <c r="J90" s="318"/>
      <c r="K90" s="318"/>
      <c r="L90" s="103"/>
      <c r="M90" s="107"/>
      <c r="N90" s="108"/>
      <c r="O90" s="108"/>
      <c r="P90" s="109"/>
      <c r="Q90" s="108"/>
      <c r="R90" s="109"/>
      <c r="S90" s="108"/>
      <c r="T90" s="110"/>
      <c r="AR90" s="104"/>
      <c r="AT90" s="111"/>
      <c r="AU90" s="111"/>
      <c r="AY90" s="104"/>
      <c r="BK90" s="112"/>
    </row>
    <row r="91" spans="2:65" s="10" customFormat="1" ht="16.5" customHeight="1" x14ac:dyDescent="0.2">
      <c r="B91" s="103"/>
      <c r="C91" s="281" t="s">
        <v>69</v>
      </c>
      <c r="D91" s="281" t="s">
        <v>112</v>
      </c>
      <c r="E91" s="282" t="s">
        <v>341</v>
      </c>
      <c r="F91" s="283" t="s">
        <v>342</v>
      </c>
      <c r="G91" s="284" t="s">
        <v>243</v>
      </c>
      <c r="H91" s="285">
        <v>159</v>
      </c>
      <c r="I91" s="286"/>
      <c r="J91" s="286">
        <f>ROUND(I91*H91,2)</f>
        <v>0</v>
      </c>
      <c r="K91" s="283" t="s">
        <v>1</v>
      </c>
      <c r="L91" s="103"/>
      <c r="M91" s="107"/>
      <c r="N91" s="108"/>
      <c r="O91" s="108"/>
      <c r="P91" s="109"/>
      <c r="Q91" s="108"/>
      <c r="R91" s="109"/>
      <c r="S91" s="108"/>
      <c r="T91" s="110"/>
      <c r="AR91" s="104"/>
      <c r="AT91" s="111"/>
      <c r="AU91" s="111"/>
      <c r="AY91" s="104"/>
      <c r="BK91" s="112"/>
    </row>
    <row r="92" spans="2:65" s="10" customFormat="1" ht="26.1" customHeight="1" x14ac:dyDescent="0.25">
      <c r="B92" s="103"/>
      <c r="D92" s="104" t="s">
        <v>60</v>
      </c>
      <c r="E92" s="113" t="s">
        <v>128</v>
      </c>
      <c r="F92" s="113" t="s">
        <v>628</v>
      </c>
      <c r="J92" s="114">
        <f>SUM(J93:J98)</f>
        <v>0</v>
      </c>
      <c r="L92" s="103"/>
      <c r="M92" s="107"/>
      <c r="N92" s="108"/>
      <c r="O92" s="108"/>
      <c r="P92" s="109">
        <f>P93</f>
        <v>0.52500000000000002</v>
      </c>
      <c r="Q92" s="108"/>
      <c r="R92" s="109">
        <f>R93</f>
        <v>6.9169999999999995E-2</v>
      </c>
      <c r="S92" s="108"/>
      <c r="T92" s="110">
        <f>T93</f>
        <v>0</v>
      </c>
      <c r="AR92" s="104" t="s">
        <v>67</v>
      </c>
      <c r="AT92" s="111" t="s">
        <v>60</v>
      </c>
      <c r="AU92" s="111" t="s">
        <v>67</v>
      </c>
      <c r="AY92" s="104" t="s">
        <v>110</v>
      </c>
      <c r="BK92" s="112">
        <f>BK93</f>
        <v>0</v>
      </c>
    </row>
    <row r="93" spans="2:65" s="197" customFormat="1" ht="16.5" customHeight="1" x14ac:dyDescent="0.2">
      <c r="B93" s="115"/>
      <c r="C93" s="181">
        <v>3</v>
      </c>
      <c r="D93" s="181" t="s">
        <v>112</v>
      </c>
      <c r="E93" s="216" t="s">
        <v>723</v>
      </c>
      <c r="F93" s="162" t="s">
        <v>724</v>
      </c>
      <c r="G93" s="213" t="s">
        <v>312</v>
      </c>
      <c r="H93" s="120">
        <v>1</v>
      </c>
      <c r="I93" s="121"/>
      <c r="J93" s="121">
        <f t="shared" ref="J93:J96" si="1">ROUND(I93*H93,2)</f>
        <v>0</v>
      </c>
      <c r="K93" s="162" t="s">
        <v>505</v>
      </c>
      <c r="L93" s="24"/>
      <c r="M93" s="195" t="s">
        <v>1</v>
      </c>
      <c r="N93" s="122" t="s">
        <v>32</v>
      </c>
      <c r="O93" s="123">
        <v>0.52500000000000002</v>
      </c>
      <c r="P93" s="123">
        <f>O93*H93</f>
        <v>0.52500000000000002</v>
      </c>
      <c r="Q93" s="123">
        <v>6.9169999999999995E-2</v>
      </c>
      <c r="R93" s="123">
        <f>Q93*H93</f>
        <v>6.9169999999999995E-2</v>
      </c>
      <c r="S93" s="123">
        <v>0</v>
      </c>
      <c r="T93" s="124">
        <f>S93*H93</f>
        <v>0</v>
      </c>
      <c r="AR93" s="199" t="s">
        <v>116</v>
      </c>
      <c r="AT93" s="199" t="s">
        <v>112</v>
      </c>
      <c r="AU93" s="199" t="s">
        <v>69</v>
      </c>
      <c r="AY93" s="199" t="s">
        <v>110</v>
      </c>
      <c r="BE93" s="125">
        <f>IF(N93="základní",J93,0)</f>
        <v>0</v>
      </c>
      <c r="BF93" s="125">
        <f>IF(N93="snížená",J93,0)</f>
        <v>0</v>
      </c>
      <c r="BG93" s="125">
        <f>IF(N93="zákl. přenesená",J93,0)</f>
        <v>0</v>
      </c>
      <c r="BH93" s="125">
        <f>IF(N93="sníž. přenesená",J93,0)</f>
        <v>0</v>
      </c>
      <c r="BI93" s="125">
        <f>IF(N93="nulová",J93,0)</f>
        <v>0</v>
      </c>
      <c r="BJ93" s="199" t="s">
        <v>67</v>
      </c>
      <c r="BK93" s="125">
        <f>ROUND(I93*H93,2)</f>
        <v>0</v>
      </c>
      <c r="BL93" s="199" t="s">
        <v>116</v>
      </c>
      <c r="BM93" s="199" t="s">
        <v>631</v>
      </c>
    </row>
    <row r="94" spans="2:65" s="10" customFormat="1" ht="26.1" customHeight="1" x14ac:dyDescent="0.2">
      <c r="B94" s="103"/>
      <c r="C94" s="219">
        <v>4</v>
      </c>
      <c r="D94" s="219" t="s">
        <v>112</v>
      </c>
      <c r="E94" s="220" t="s">
        <v>726</v>
      </c>
      <c r="F94" s="143" t="s">
        <v>727</v>
      </c>
      <c r="G94" s="144" t="s">
        <v>312</v>
      </c>
      <c r="H94" s="145">
        <v>1</v>
      </c>
      <c r="I94" s="146"/>
      <c r="J94" s="146">
        <f t="shared" si="1"/>
        <v>0</v>
      </c>
      <c r="K94" s="162" t="s">
        <v>505</v>
      </c>
      <c r="L94" s="103"/>
      <c r="M94" s="107"/>
      <c r="N94" s="108"/>
      <c r="O94" s="108"/>
      <c r="P94" s="109">
        <f>SUM(P95:P97)</f>
        <v>15.007999999999999</v>
      </c>
      <c r="Q94" s="108"/>
      <c r="R94" s="109">
        <f>SUM(R95:R97)</f>
        <v>0.22919999999999999</v>
      </c>
      <c r="S94" s="108"/>
      <c r="T94" s="110">
        <f>SUM(T95:T97)</f>
        <v>0</v>
      </c>
      <c r="AR94" s="104" t="s">
        <v>67</v>
      </c>
      <c r="AT94" s="111" t="s">
        <v>60</v>
      </c>
      <c r="AU94" s="111" t="s">
        <v>67</v>
      </c>
      <c r="AY94" s="104" t="s">
        <v>110</v>
      </c>
      <c r="BK94" s="112">
        <f>SUM(BK95:BK97)</f>
        <v>0</v>
      </c>
    </row>
    <row r="95" spans="2:65" s="197" customFormat="1" ht="16.5" customHeight="1" x14ac:dyDescent="0.2">
      <c r="B95" s="115"/>
      <c r="C95" s="181">
        <v>5</v>
      </c>
      <c r="D95" s="181" t="s">
        <v>112</v>
      </c>
      <c r="E95" s="216" t="s">
        <v>721</v>
      </c>
      <c r="F95" s="162" t="s">
        <v>722</v>
      </c>
      <c r="G95" s="213" t="s">
        <v>243</v>
      </c>
      <c r="H95" s="120">
        <v>4</v>
      </c>
      <c r="I95" s="121"/>
      <c r="J95" s="121">
        <f t="shared" si="1"/>
        <v>0</v>
      </c>
      <c r="K95" s="162" t="s">
        <v>505</v>
      </c>
      <c r="L95" s="24"/>
      <c r="M95" s="195" t="s">
        <v>1</v>
      </c>
      <c r="N95" s="122" t="s">
        <v>32</v>
      </c>
      <c r="O95" s="123">
        <v>1.607</v>
      </c>
      <c r="P95" s="123">
        <f>O95*H95</f>
        <v>6.4279999999999999</v>
      </c>
      <c r="Q95" s="123">
        <v>4.684E-2</v>
      </c>
      <c r="R95" s="123">
        <f>Q95*H95</f>
        <v>0.18736</v>
      </c>
      <c r="S95" s="123">
        <v>0</v>
      </c>
      <c r="T95" s="124">
        <f>S95*H95</f>
        <v>0</v>
      </c>
      <c r="AR95" s="199" t="s">
        <v>116</v>
      </c>
      <c r="AT95" s="199" t="s">
        <v>112</v>
      </c>
      <c r="AU95" s="199" t="s">
        <v>69</v>
      </c>
      <c r="AY95" s="199" t="s">
        <v>110</v>
      </c>
      <c r="BE95" s="125">
        <f>IF(N95="základní",J95,0)</f>
        <v>0</v>
      </c>
      <c r="BF95" s="125">
        <f>IF(N95="snížená",J95,0)</f>
        <v>0</v>
      </c>
      <c r="BG95" s="125">
        <f>IF(N95="zákl. přenesená",J95,0)</f>
        <v>0</v>
      </c>
      <c r="BH95" s="125">
        <f>IF(N95="sníž. přenesená",J95,0)</f>
        <v>0</v>
      </c>
      <c r="BI95" s="125">
        <f>IF(N95="nulová",J95,0)</f>
        <v>0</v>
      </c>
      <c r="BJ95" s="199" t="s">
        <v>67</v>
      </c>
      <c r="BK95" s="125">
        <f>ROUND(I95*H95,2)</f>
        <v>0</v>
      </c>
      <c r="BL95" s="199" t="s">
        <v>116</v>
      </c>
      <c r="BM95" s="199" t="s">
        <v>635</v>
      </c>
    </row>
    <row r="96" spans="2:65" s="197" customFormat="1" ht="16.5" customHeight="1" x14ac:dyDescent="0.2">
      <c r="B96" s="115"/>
      <c r="C96" s="181">
        <v>6</v>
      </c>
      <c r="D96" s="181" t="s">
        <v>112</v>
      </c>
      <c r="E96" s="216" t="s">
        <v>714</v>
      </c>
      <c r="F96" s="162" t="s">
        <v>715</v>
      </c>
      <c r="G96" s="213" t="s">
        <v>461</v>
      </c>
      <c r="H96" s="120">
        <v>4</v>
      </c>
      <c r="I96" s="121"/>
      <c r="J96" s="121">
        <f t="shared" si="1"/>
        <v>0</v>
      </c>
      <c r="K96" s="118" t="s">
        <v>607</v>
      </c>
      <c r="L96" s="147"/>
      <c r="M96" s="148" t="s">
        <v>1</v>
      </c>
      <c r="N96" s="149" t="s">
        <v>32</v>
      </c>
      <c r="O96" s="123">
        <v>0</v>
      </c>
      <c r="P96" s="123">
        <f>O96*H96</f>
        <v>0</v>
      </c>
      <c r="Q96" s="123">
        <v>1.04E-2</v>
      </c>
      <c r="R96" s="123">
        <f>Q96*H96</f>
        <v>4.1599999999999998E-2</v>
      </c>
      <c r="S96" s="123">
        <v>0</v>
      </c>
      <c r="T96" s="124">
        <f>S96*H96</f>
        <v>0</v>
      </c>
      <c r="AR96" s="199" t="s">
        <v>158</v>
      </c>
      <c r="AT96" s="199" t="s">
        <v>184</v>
      </c>
      <c r="AU96" s="199" t="s">
        <v>69</v>
      </c>
      <c r="AY96" s="199" t="s">
        <v>110</v>
      </c>
      <c r="BE96" s="125">
        <f>IF(N96="základní",J96,0)</f>
        <v>0</v>
      </c>
      <c r="BF96" s="125">
        <f>IF(N96="snížená",J96,0)</f>
        <v>0</v>
      </c>
      <c r="BG96" s="125">
        <f>IF(N96="zákl. přenesená",J96,0)</f>
        <v>0</v>
      </c>
      <c r="BH96" s="125">
        <f>IF(N96="sníž. přenesená",J96,0)</f>
        <v>0</v>
      </c>
      <c r="BI96" s="125">
        <f>IF(N96="nulová",J96,0)</f>
        <v>0</v>
      </c>
      <c r="BJ96" s="199" t="s">
        <v>67</v>
      </c>
      <c r="BK96" s="125">
        <f>ROUND(I96*H96,2)</f>
        <v>0</v>
      </c>
      <c r="BL96" s="199" t="s">
        <v>116</v>
      </c>
      <c r="BM96" s="199" t="s">
        <v>638</v>
      </c>
    </row>
    <row r="97" spans="2:65" s="197" customFormat="1" ht="16.5" customHeight="1" x14ac:dyDescent="0.2">
      <c r="B97" s="115"/>
      <c r="C97" s="219">
        <v>7</v>
      </c>
      <c r="D97" s="219" t="s">
        <v>184</v>
      </c>
      <c r="E97" s="220" t="s">
        <v>717</v>
      </c>
      <c r="F97" s="143" t="s">
        <v>718</v>
      </c>
      <c r="G97" s="144" t="s">
        <v>461</v>
      </c>
      <c r="H97" s="145">
        <v>4</v>
      </c>
      <c r="I97" s="146"/>
      <c r="J97" s="146">
        <f>ROUND(I97*H97,2)</f>
        <v>0</v>
      </c>
      <c r="K97" s="143" t="s">
        <v>607</v>
      </c>
      <c r="L97" s="24"/>
      <c r="M97" s="195" t="s">
        <v>1</v>
      </c>
      <c r="N97" s="122" t="s">
        <v>32</v>
      </c>
      <c r="O97" s="123">
        <v>2.145</v>
      </c>
      <c r="P97" s="123">
        <f>O97*H97</f>
        <v>8.58</v>
      </c>
      <c r="Q97" s="123">
        <v>6.0000000000000002E-5</v>
      </c>
      <c r="R97" s="123">
        <f>Q97*H97</f>
        <v>2.4000000000000001E-4</v>
      </c>
      <c r="S97" s="123">
        <v>0</v>
      </c>
      <c r="T97" s="124">
        <f>S97*H97</f>
        <v>0</v>
      </c>
      <c r="AR97" s="199" t="s">
        <v>199</v>
      </c>
      <c r="AT97" s="199" t="s">
        <v>112</v>
      </c>
      <c r="AU97" s="199" t="s">
        <v>69</v>
      </c>
      <c r="AY97" s="199" t="s">
        <v>110</v>
      </c>
      <c r="BE97" s="125">
        <f>IF(N97="základní",J97,0)</f>
        <v>0</v>
      </c>
      <c r="BF97" s="125">
        <f>IF(N97="snížená",J97,0)</f>
        <v>0</v>
      </c>
      <c r="BG97" s="125">
        <f>IF(N97="zákl. přenesená",J97,0)</f>
        <v>0</v>
      </c>
      <c r="BH97" s="125">
        <f>IF(N97="sníž. přenesená",J97,0)</f>
        <v>0</v>
      </c>
      <c r="BI97" s="125">
        <f>IF(N97="nulová",J97,0)</f>
        <v>0</v>
      </c>
      <c r="BJ97" s="199" t="s">
        <v>67</v>
      </c>
      <c r="BK97" s="125">
        <f>ROUND(I97*H97,2)</f>
        <v>0</v>
      </c>
      <c r="BL97" s="199" t="s">
        <v>199</v>
      </c>
      <c r="BM97" s="199" t="s">
        <v>641</v>
      </c>
    </row>
    <row r="98" spans="2:65" s="10" customFormat="1" ht="16.5" customHeight="1" x14ac:dyDescent="0.2">
      <c r="B98" s="103"/>
      <c r="C98" s="219">
        <v>8</v>
      </c>
      <c r="D98" s="219" t="s">
        <v>184</v>
      </c>
      <c r="E98" s="220" t="s">
        <v>719</v>
      </c>
      <c r="F98" s="143" t="s">
        <v>720</v>
      </c>
      <c r="G98" s="144" t="s">
        <v>243</v>
      </c>
      <c r="H98" s="145">
        <v>4</v>
      </c>
      <c r="I98" s="146"/>
      <c r="J98" s="146">
        <f>ROUND(I98*H98,2)</f>
        <v>0</v>
      </c>
      <c r="K98" s="143" t="s">
        <v>607</v>
      </c>
      <c r="L98" s="103"/>
      <c r="M98" s="107"/>
      <c r="N98" s="108"/>
      <c r="O98" s="108"/>
      <c r="P98" s="109" t="e">
        <f>SUM(#REF!)</f>
        <v>#REF!</v>
      </c>
      <c r="Q98" s="108"/>
      <c r="R98" s="109" t="e">
        <f>SUM(#REF!)</f>
        <v>#REF!</v>
      </c>
      <c r="S98" s="108"/>
      <c r="T98" s="110" t="e">
        <f>SUM(#REF!)</f>
        <v>#REF!</v>
      </c>
      <c r="AR98" s="104" t="s">
        <v>67</v>
      </c>
      <c r="AT98" s="111" t="s">
        <v>60</v>
      </c>
      <c r="AU98" s="111" t="s">
        <v>67</v>
      </c>
      <c r="AY98" s="104" t="s">
        <v>110</v>
      </c>
      <c r="BK98" s="112" t="e">
        <f>SUM(#REF!)</f>
        <v>#REF!</v>
      </c>
    </row>
    <row r="99" spans="2:65" s="10" customFormat="1" ht="26.1" customHeight="1" x14ac:dyDescent="0.25">
      <c r="B99" s="103"/>
      <c r="C99" s="177"/>
      <c r="D99" s="225" t="s">
        <v>60</v>
      </c>
      <c r="E99" s="227" t="s">
        <v>410</v>
      </c>
      <c r="F99" s="105" t="s">
        <v>649</v>
      </c>
      <c r="J99" s="106">
        <f>SUM(J100,J107,J114,J119,J122,J126,J131)</f>
        <v>0</v>
      </c>
      <c r="L99" s="103"/>
      <c r="M99" s="107"/>
      <c r="N99" s="108"/>
      <c r="O99" s="108"/>
      <c r="P99" s="109" t="e">
        <f>P107+P119+P122+P125+P126+P131</f>
        <v>#REF!</v>
      </c>
      <c r="Q99" s="108"/>
      <c r="R99" s="109" t="e">
        <f>R107+R119+R122+R125+R126+R131</f>
        <v>#REF!</v>
      </c>
      <c r="S99" s="108"/>
      <c r="T99" s="110" t="e">
        <f>T107+T119+T122+T125+T126+T131</f>
        <v>#REF!</v>
      </c>
      <c r="AR99" s="104" t="s">
        <v>69</v>
      </c>
      <c r="AT99" s="111" t="s">
        <v>60</v>
      </c>
      <c r="AU99" s="111" t="s">
        <v>61</v>
      </c>
      <c r="AY99" s="104" t="s">
        <v>110</v>
      </c>
      <c r="BK99" s="112" t="e">
        <f>BK107+BK119+BK122+BK125+BK126+BK131</f>
        <v>#REF!</v>
      </c>
    </row>
    <row r="100" spans="2:65" s="10" customFormat="1" ht="26.1" customHeight="1" x14ac:dyDescent="0.25">
      <c r="B100" s="103"/>
      <c r="C100" s="307"/>
      <c r="D100" s="308" t="s">
        <v>60</v>
      </c>
      <c r="E100" s="309" t="s">
        <v>507</v>
      </c>
      <c r="F100" s="309" t="s">
        <v>508</v>
      </c>
      <c r="G100" s="307"/>
      <c r="H100" s="307"/>
      <c r="I100" s="307"/>
      <c r="J100" s="310">
        <f>SUM(J101:J106)</f>
        <v>0</v>
      </c>
      <c r="K100" s="307"/>
      <c r="L100" s="103"/>
      <c r="M100" s="107"/>
      <c r="N100" s="108"/>
      <c r="O100" s="108"/>
      <c r="P100" s="109"/>
      <c r="Q100" s="108"/>
      <c r="R100" s="109"/>
      <c r="S100" s="108"/>
      <c r="T100" s="110"/>
      <c r="AR100" s="104"/>
      <c r="AT100" s="111"/>
      <c r="AU100" s="111"/>
      <c r="AY100" s="104"/>
      <c r="BK100" s="112"/>
    </row>
    <row r="101" spans="2:65" s="10" customFormat="1" ht="16.5" customHeight="1" x14ac:dyDescent="0.2">
      <c r="B101" s="103"/>
      <c r="C101" s="281">
        <v>9</v>
      </c>
      <c r="D101" s="281" t="s">
        <v>112</v>
      </c>
      <c r="E101" s="282" t="s">
        <v>519</v>
      </c>
      <c r="F101" s="283" t="s">
        <v>520</v>
      </c>
      <c r="G101" s="284" t="s">
        <v>243</v>
      </c>
      <c r="H101" s="285">
        <v>168</v>
      </c>
      <c r="I101" s="286"/>
      <c r="J101" s="286">
        <f t="shared" ref="J101:J106" si="2">ROUND(I101*H101,2)</f>
        <v>0</v>
      </c>
      <c r="K101" s="283" t="s">
        <v>1</v>
      </c>
      <c r="L101" s="103"/>
      <c r="M101" s="107"/>
      <c r="N101" s="108"/>
      <c r="O101" s="108"/>
      <c r="P101" s="109"/>
      <c r="Q101" s="108"/>
      <c r="R101" s="109"/>
      <c r="S101" s="108"/>
      <c r="T101" s="110"/>
      <c r="AR101" s="104"/>
      <c r="AT101" s="111"/>
      <c r="AU101" s="111"/>
      <c r="AY101" s="104"/>
      <c r="BK101" s="112"/>
    </row>
    <row r="102" spans="2:65" s="10" customFormat="1" ht="16.5" customHeight="1" x14ac:dyDescent="0.2">
      <c r="B102" s="103"/>
      <c r="C102" s="320">
        <v>10</v>
      </c>
      <c r="D102" s="320" t="s">
        <v>184</v>
      </c>
      <c r="E102" s="321" t="s">
        <v>799</v>
      </c>
      <c r="F102" s="322" t="s">
        <v>800</v>
      </c>
      <c r="G102" s="323" t="s">
        <v>243</v>
      </c>
      <c r="H102" s="324">
        <v>60</v>
      </c>
      <c r="I102" s="325"/>
      <c r="J102" s="325">
        <f t="shared" si="2"/>
        <v>0</v>
      </c>
      <c r="K102" s="322" t="s">
        <v>1</v>
      </c>
      <c r="L102" s="103"/>
      <c r="M102" s="107"/>
      <c r="N102" s="108"/>
      <c r="O102" s="108"/>
      <c r="P102" s="109"/>
      <c r="Q102" s="108"/>
      <c r="R102" s="109"/>
      <c r="S102" s="108"/>
      <c r="T102" s="110"/>
      <c r="AR102" s="104"/>
      <c r="AT102" s="111"/>
      <c r="AU102" s="111"/>
      <c r="AY102" s="104"/>
      <c r="BK102" s="112"/>
    </row>
    <row r="103" spans="2:65" s="10" customFormat="1" ht="16.5" customHeight="1" x14ac:dyDescent="0.2">
      <c r="B103" s="103"/>
      <c r="C103" s="320">
        <v>11</v>
      </c>
      <c r="D103" s="320" t="s">
        <v>184</v>
      </c>
      <c r="E103" s="321" t="s">
        <v>827</v>
      </c>
      <c r="F103" s="322" t="s">
        <v>828</v>
      </c>
      <c r="G103" s="323" t="s">
        <v>243</v>
      </c>
      <c r="H103" s="324">
        <v>87</v>
      </c>
      <c r="I103" s="325"/>
      <c r="J103" s="325">
        <f t="shared" si="2"/>
        <v>0</v>
      </c>
      <c r="K103" s="322" t="s">
        <v>505</v>
      </c>
      <c r="L103" s="103"/>
      <c r="M103" s="107"/>
      <c r="N103" s="108"/>
      <c r="O103" s="108"/>
      <c r="P103" s="109"/>
      <c r="Q103" s="108"/>
      <c r="R103" s="109"/>
      <c r="S103" s="108"/>
      <c r="T103" s="110"/>
      <c r="AR103" s="104"/>
      <c r="AT103" s="111"/>
      <c r="AU103" s="111"/>
      <c r="AY103" s="104"/>
      <c r="BK103" s="112"/>
    </row>
    <row r="104" spans="2:65" s="10" customFormat="1" ht="16.5" customHeight="1" x14ac:dyDescent="0.2">
      <c r="B104" s="103"/>
      <c r="C104" s="320">
        <v>12</v>
      </c>
      <c r="D104" s="320" t="s">
        <v>184</v>
      </c>
      <c r="E104" s="321" t="s">
        <v>801</v>
      </c>
      <c r="F104" s="322" t="s">
        <v>802</v>
      </c>
      <c r="G104" s="323" t="s">
        <v>243</v>
      </c>
      <c r="H104" s="324">
        <v>21</v>
      </c>
      <c r="I104" s="325"/>
      <c r="J104" s="325">
        <f t="shared" si="2"/>
        <v>0</v>
      </c>
      <c r="K104" s="322" t="s">
        <v>1</v>
      </c>
      <c r="L104" s="103"/>
      <c r="M104" s="107"/>
      <c r="N104" s="108"/>
      <c r="O104" s="108"/>
      <c r="P104" s="109"/>
      <c r="Q104" s="108"/>
      <c r="R104" s="109"/>
      <c r="S104" s="108"/>
      <c r="T104" s="110"/>
      <c r="AR104" s="104"/>
      <c r="AT104" s="111"/>
      <c r="AU104" s="111"/>
      <c r="AY104" s="104"/>
      <c r="BK104" s="112"/>
    </row>
    <row r="105" spans="2:65" s="10" customFormat="1" ht="16.5" customHeight="1" x14ac:dyDescent="0.2">
      <c r="B105" s="103"/>
      <c r="C105" s="281">
        <v>13</v>
      </c>
      <c r="D105" s="281" t="s">
        <v>112</v>
      </c>
      <c r="E105" s="282" t="s">
        <v>803</v>
      </c>
      <c r="F105" s="283" t="s">
        <v>804</v>
      </c>
      <c r="G105" s="284" t="s">
        <v>243</v>
      </c>
      <c r="H105" s="285">
        <v>7</v>
      </c>
      <c r="I105" s="286"/>
      <c r="J105" s="286">
        <f t="shared" si="2"/>
        <v>0</v>
      </c>
      <c r="K105" s="283" t="s">
        <v>1</v>
      </c>
      <c r="L105" s="103"/>
      <c r="M105" s="107"/>
      <c r="N105" s="108"/>
      <c r="O105" s="108"/>
      <c r="P105" s="109"/>
      <c r="Q105" s="108"/>
      <c r="R105" s="109"/>
      <c r="S105" s="108"/>
      <c r="T105" s="110"/>
      <c r="AR105" s="104"/>
      <c r="AT105" s="111"/>
      <c r="AU105" s="111"/>
      <c r="AY105" s="104"/>
      <c r="BK105" s="112"/>
    </row>
    <row r="106" spans="2:65" s="10" customFormat="1" ht="16.5" customHeight="1" x14ac:dyDescent="0.2">
      <c r="B106" s="103"/>
      <c r="C106" s="320">
        <v>14</v>
      </c>
      <c r="D106" s="320" t="s">
        <v>184</v>
      </c>
      <c r="E106" s="321" t="s">
        <v>516</v>
      </c>
      <c r="F106" s="322" t="s">
        <v>517</v>
      </c>
      <c r="G106" s="323" t="s">
        <v>243</v>
      </c>
      <c r="H106" s="324">
        <v>7</v>
      </c>
      <c r="I106" s="325"/>
      <c r="J106" s="325">
        <f t="shared" si="2"/>
        <v>0</v>
      </c>
      <c r="K106" s="322" t="s">
        <v>505</v>
      </c>
      <c r="L106" s="103"/>
      <c r="M106" s="107"/>
      <c r="N106" s="108"/>
      <c r="O106" s="108"/>
      <c r="P106" s="109"/>
      <c r="Q106" s="108"/>
      <c r="R106" s="109"/>
      <c r="S106" s="108"/>
      <c r="T106" s="110"/>
      <c r="AR106" s="104"/>
      <c r="AT106" s="111"/>
      <c r="AU106" s="111"/>
      <c r="AY106" s="104"/>
      <c r="BK106" s="112"/>
    </row>
    <row r="107" spans="2:65" s="10" customFormat="1" ht="26.1" customHeight="1" x14ac:dyDescent="0.25">
      <c r="B107" s="103"/>
      <c r="C107" s="177"/>
      <c r="D107" s="225" t="s">
        <v>60</v>
      </c>
      <c r="E107" s="226" t="s">
        <v>523</v>
      </c>
      <c r="F107" s="113" t="s">
        <v>524</v>
      </c>
      <c r="J107" s="114">
        <f>SUM(J108:J113)</f>
        <v>0</v>
      </c>
      <c r="L107" s="103"/>
      <c r="M107" s="107"/>
      <c r="N107" s="108"/>
      <c r="O107" s="108"/>
      <c r="P107" s="109">
        <f>SUM(P108:P109)</f>
        <v>28.2</v>
      </c>
      <c r="Q107" s="108"/>
      <c r="R107" s="109">
        <f>SUM(R108:R109)</f>
        <v>3.78E-2</v>
      </c>
      <c r="S107" s="108"/>
      <c r="T107" s="110">
        <f>SUM(T108:T109)</f>
        <v>0</v>
      </c>
      <c r="AR107" s="104" t="s">
        <v>69</v>
      </c>
      <c r="AT107" s="111" t="s">
        <v>60</v>
      </c>
      <c r="AU107" s="111" t="s">
        <v>67</v>
      </c>
      <c r="AY107" s="104" t="s">
        <v>110</v>
      </c>
      <c r="BK107" s="112">
        <f>SUM(BK108:BK109)</f>
        <v>0</v>
      </c>
    </row>
    <row r="108" spans="2:65" s="197" customFormat="1" ht="16.5" customHeight="1" x14ac:dyDescent="0.2">
      <c r="B108" s="115"/>
      <c r="C108" s="181">
        <v>15</v>
      </c>
      <c r="D108" s="181" t="s">
        <v>112</v>
      </c>
      <c r="E108" s="182" t="s">
        <v>650</v>
      </c>
      <c r="F108" s="118" t="s">
        <v>651</v>
      </c>
      <c r="G108" s="119" t="s">
        <v>243</v>
      </c>
      <c r="H108" s="120">
        <v>60</v>
      </c>
      <c r="I108" s="121"/>
      <c r="J108" s="121">
        <f>ROUND(I108*H108,2)</f>
        <v>0</v>
      </c>
      <c r="K108" s="118" t="s">
        <v>505</v>
      </c>
      <c r="L108" s="24"/>
      <c r="M108" s="195" t="s">
        <v>1</v>
      </c>
      <c r="N108" s="122" t="s">
        <v>32</v>
      </c>
      <c r="O108" s="123">
        <v>0.47</v>
      </c>
      <c r="P108" s="123">
        <f>O108*H108</f>
        <v>28.2</v>
      </c>
      <c r="Q108" s="123">
        <v>5.0000000000000001E-4</v>
      </c>
      <c r="R108" s="123">
        <f>Q108*H108</f>
        <v>0.03</v>
      </c>
      <c r="S108" s="123">
        <v>0</v>
      </c>
      <c r="T108" s="124">
        <f>S108*H108</f>
        <v>0</v>
      </c>
      <c r="AR108" s="199" t="s">
        <v>199</v>
      </c>
      <c r="AT108" s="199" t="s">
        <v>112</v>
      </c>
      <c r="AU108" s="199" t="s">
        <v>69</v>
      </c>
      <c r="AY108" s="199" t="s">
        <v>110</v>
      </c>
      <c r="BE108" s="125">
        <f>IF(N108="základní",J108,0)</f>
        <v>0</v>
      </c>
      <c r="BF108" s="125">
        <f>IF(N108="snížená",J108,0)</f>
        <v>0</v>
      </c>
      <c r="BG108" s="125">
        <f>IF(N108="zákl. přenesená",J108,0)</f>
        <v>0</v>
      </c>
      <c r="BH108" s="125">
        <f>IF(N108="sníž. přenesená",J108,0)</f>
        <v>0</v>
      </c>
      <c r="BI108" s="125">
        <f>IF(N108="nulová",J108,0)</f>
        <v>0</v>
      </c>
      <c r="BJ108" s="199" t="s">
        <v>67</v>
      </c>
      <c r="BK108" s="125">
        <f>ROUND(I108*H108,2)</f>
        <v>0</v>
      </c>
      <c r="BL108" s="199" t="s">
        <v>199</v>
      </c>
      <c r="BM108" s="199" t="s">
        <v>652</v>
      </c>
    </row>
    <row r="109" spans="2:65" s="197" customFormat="1" ht="16.5" customHeight="1" x14ac:dyDescent="0.2">
      <c r="B109" s="115"/>
      <c r="C109" s="219">
        <v>16</v>
      </c>
      <c r="D109" s="219" t="s">
        <v>184</v>
      </c>
      <c r="E109" s="220" t="s">
        <v>653</v>
      </c>
      <c r="F109" s="143" t="s">
        <v>654</v>
      </c>
      <c r="G109" s="144" t="s">
        <v>243</v>
      </c>
      <c r="H109" s="145">
        <v>60</v>
      </c>
      <c r="I109" s="146"/>
      <c r="J109" s="146">
        <f>ROUND(I109*H109,2)</f>
        <v>0</v>
      </c>
      <c r="K109" s="143" t="s">
        <v>505</v>
      </c>
      <c r="L109" s="147"/>
      <c r="M109" s="148" t="s">
        <v>1</v>
      </c>
      <c r="N109" s="149" t="s">
        <v>32</v>
      </c>
      <c r="O109" s="123">
        <v>0</v>
      </c>
      <c r="P109" s="123">
        <f>O109*H109</f>
        <v>0</v>
      </c>
      <c r="Q109" s="123">
        <v>1.2999999999999999E-4</v>
      </c>
      <c r="R109" s="123">
        <f>Q109*H109</f>
        <v>7.7999999999999996E-3</v>
      </c>
      <c r="S109" s="123">
        <v>0</v>
      </c>
      <c r="T109" s="124">
        <f>S109*H109</f>
        <v>0</v>
      </c>
      <c r="AR109" s="199" t="s">
        <v>296</v>
      </c>
      <c r="AT109" s="199" t="s">
        <v>184</v>
      </c>
      <c r="AU109" s="199" t="s">
        <v>69</v>
      </c>
      <c r="AY109" s="199" t="s">
        <v>110</v>
      </c>
      <c r="BE109" s="125">
        <f>IF(N109="základní",J109,0)</f>
        <v>0</v>
      </c>
      <c r="BF109" s="125">
        <f>IF(N109="snížená",J109,0)</f>
        <v>0</v>
      </c>
      <c r="BG109" s="125">
        <f>IF(N109="zákl. přenesená",J109,0)</f>
        <v>0</v>
      </c>
      <c r="BH109" s="125">
        <f>IF(N109="sníž. přenesená",J109,0)</f>
        <v>0</v>
      </c>
      <c r="BI109" s="125">
        <f>IF(N109="nulová",J109,0)</f>
        <v>0</v>
      </c>
      <c r="BJ109" s="199" t="s">
        <v>67</v>
      </c>
      <c r="BK109" s="125">
        <f>ROUND(I109*H109,2)</f>
        <v>0</v>
      </c>
      <c r="BL109" s="199" t="s">
        <v>199</v>
      </c>
      <c r="BM109" s="199" t="s">
        <v>655</v>
      </c>
    </row>
    <row r="110" spans="2:65" s="197" customFormat="1" ht="16.5" customHeight="1" x14ac:dyDescent="0.2">
      <c r="B110" s="115"/>
      <c r="C110" s="181">
        <v>17</v>
      </c>
      <c r="D110" s="181" t="s">
        <v>112</v>
      </c>
      <c r="E110" s="216" t="s">
        <v>564</v>
      </c>
      <c r="F110" s="162" t="s">
        <v>728</v>
      </c>
      <c r="G110" s="213" t="s">
        <v>566</v>
      </c>
      <c r="H110" s="120">
        <v>5</v>
      </c>
      <c r="I110" s="121"/>
      <c r="J110" s="121">
        <f t="shared" ref="J110" si="3">ROUND(I110*H110,2)</f>
        <v>0</v>
      </c>
      <c r="K110" s="118" t="s">
        <v>607</v>
      </c>
      <c r="L110" s="147"/>
      <c r="M110" s="148"/>
      <c r="N110" s="149"/>
      <c r="O110" s="123"/>
      <c r="P110" s="123"/>
      <c r="Q110" s="123"/>
      <c r="R110" s="123"/>
      <c r="S110" s="123"/>
      <c r="T110" s="124"/>
      <c r="AR110" s="199"/>
      <c r="AT110" s="199"/>
      <c r="AU110" s="199"/>
      <c r="AY110" s="199"/>
      <c r="BE110" s="125"/>
      <c r="BF110" s="125"/>
      <c r="BG110" s="125"/>
      <c r="BH110" s="125"/>
      <c r="BI110" s="125"/>
      <c r="BJ110" s="199"/>
      <c r="BK110" s="125"/>
      <c r="BL110" s="199"/>
      <c r="BM110" s="199"/>
    </row>
    <row r="111" spans="2:65" s="267" customFormat="1" ht="16.5" customHeight="1" x14ac:dyDescent="0.2">
      <c r="B111" s="115"/>
      <c r="C111" s="281">
        <v>18</v>
      </c>
      <c r="D111" s="281" t="s">
        <v>112</v>
      </c>
      <c r="E111" s="282" t="s">
        <v>807</v>
      </c>
      <c r="F111" s="283" t="s">
        <v>808</v>
      </c>
      <c r="G111" s="284" t="s">
        <v>243</v>
      </c>
      <c r="H111" s="285">
        <v>18</v>
      </c>
      <c r="I111" s="286"/>
      <c r="J111" s="286">
        <f>ROUND(I111*H111,2)</f>
        <v>0</v>
      </c>
      <c r="K111" s="283" t="s">
        <v>1</v>
      </c>
      <c r="L111" s="147"/>
      <c r="M111" s="148"/>
      <c r="N111" s="149"/>
      <c r="O111" s="123"/>
      <c r="P111" s="123"/>
      <c r="Q111" s="123"/>
      <c r="R111" s="123"/>
      <c r="S111" s="123"/>
      <c r="T111" s="124"/>
      <c r="AR111" s="268"/>
      <c r="AT111" s="268"/>
      <c r="AU111" s="268"/>
      <c r="AY111" s="268"/>
      <c r="BE111" s="125"/>
      <c r="BF111" s="125"/>
      <c r="BG111" s="125"/>
      <c r="BH111" s="125"/>
      <c r="BI111" s="125"/>
      <c r="BJ111" s="268"/>
      <c r="BK111" s="125"/>
      <c r="BL111" s="268"/>
      <c r="BM111" s="268"/>
    </row>
    <row r="112" spans="2:65" s="267" customFormat="1" ht="16.5" customHeight="1" x14ac:dyDescent="0.2">
      <c r="B112" s="115"/>
      <c r="C112" s="281">
        <v>19</v>
      </c>
      <c r="D112" s="281" t="s">
        <v>112</v>
      </c>
      <c r="E112" s="282" t="s">
        <v>809</v>
      </c>
      <c r="F112" s="283" t="s">
        <v>810</v>
      </c>
      <c r="G112" s="284" t="s">
        <v>243</v>
      </c>
      <c r="H112" s="285">
        <v>54</v>
      </c>
      <c r="I112" s="286"/>
      <c r="J112" s="286">
        <f>ROUND(I112*H112,2)</f>
        <v>0</v>
      </c>
      <c r="K112" s="283" t="s">
        <v>1</v>
      </c>
      <c r="L112" s="147"/>
      <c r="M112" s="148"/>
      <c r="N112" s="149"/>
      <c r="O112" s="123"/>
      <c r="P112" s="123"/>
      <c r="Q112" s="123"/>
      <c r="R112" s="123"/>
      <c r="S112" s="123"/>
      <c r="T112" s="124"/>
      <c r="AR112" s="268"/>
      <c r="AT112" s="268"/>
      <c r="AU112" s="268"/>
      <c r="AY112" s="268"/>
      <c r="BE112" s="125"/>
      <c r="BF112" s="125"/>
      <c r="BG112" s="125"/>
      <c r="BH112" s="125"/>
      <c r="BI112" s="125"/>
      <c r="BJ112" s="268"/>
      <c r="BK112" s="125"/>
      <c r="BL112" s="268"/>
      <c r="BM112" s="268"/>
    </row>
    <row r="113" spans="2:65" s="267" customFormat="1" ht="16.5" customHeight="1" x14ac:dyDescent="0.2">
      <c r="B113" s="115"/>
      <c r="C113" s="281">
        <v>20</v>
      </c>
      <c r="D113" s="281" t="s">
        <v>112</v>
      </c>
      <c r="E113" s="282" t="s">
        <v>811</v>
      </c>
      <c r="F113" s="283" t="s">
        <v>812</v>
      </c>
      <c r="G113" s="284" t="s">
        <v>243</v>
      </c>
      <c r="H113" s="285">
        <v>80</v>
      </c>
      <c r="I113" s="286"/>
      <c r="J113" s="286">
        <f>ROUND(I113*H113,2)</f>
        <v>0</v>
      </c>
      <c r="K113" s="283" t="s">
        <v>505</v>
      </c>
      <c r="L113" s="147"/>
      <c r="M113" s="148"/>
      <c r="N113" s="149"/>
      <c r="O113" s="123"/>
      <c r="P113" s="123"/>
      <c r="Q113" s="123"/>
      <c r="R113" s="123"/>
      <c r="S113" s="123"/>
      <c r="T113" s="124"/>
      <c r="AR113" s="268"/>
      <c r="AT113" s="268"/>
      <c r="AU113" s="268"/>
      <c r="AY113" s="268"/>
      <c r="BE113" s="125"/>
      <c r="BF113" s="125"/>
      <c r="BG113" s="125"/>
      <c r="BH113" s="125"/>
      <c r="BI113" s="125"/>
      <c r="BJ113" s="268"/>
      <c r="BK113" s="125"/>
      <c r="BL113" s="268"/>
      <c r="BM113" s="268"/>
    </row>
    <row r="114" spans="2:65" s="267" customFormat="1" ht="26.1" customHeight="1" x14ac:dyDescent="0.25">
      <c r="B114" s="115"/>
      <c r="C114" s="307"/>
      <c r="D114" s="327" t="s">
        <v>60</v>
      </c>
      <c r="E114" s="327" t="s">
        <v>531</v>
      </c>
      <c r="F114" s="327" t="s">
        <v>532</v>
      </c>
      <c r="G114" s="329"/>
      <c r="H114" s="329"/>
      <c r="I114" s="329"/>
      <c r="J114" s="328">
        <f>SUM(J115:J118)</f>
        <v>0</v>
      </c>
      <c r="K114" s="307"/>
      <c r="L114" s="147"/>
      <c r="M114" s="148"/>
      <c r="N114" s="149"/>
      <c r="O114" s="123"/>
      <c r="P114" s="123"/>
      <c r="Q114" s="123"/>
      <c r="R114" s="123"/>
      <c r="S114" s="123"/>
      <c r="T114" s="124"/>
      <c r="AR114" s="268"/>
      <c r="AT114" s="268"/>
      <c r="AU114" s="268"/>
      <c r="AY114" s="268"/>
      <c r="BE114" s="125"/>
      <c r="BF114" s="125"/>
      <c r="BG114" s="125"/>
      <c r="BH114" s="125"/>
      <c r="BI114" s="125"/>
      <c r="BJ114" s="268"/>
      <c r="BK114" s="125"/>
      <c r="BL114" s="268"/>
      <c r="BM114" s="268"/>
    </row>
    <row r="115" spans="2:65" s="267" customFormat="1" ht="16.5" customHeight="1" x14ac:dyDescent="0.2">
      <c r="B115" s="115"/>
      <c r="C115" s="281">
        <v>21</v>
      </c>
      <c r="D115" s="281" t="s">
        <v>112</v>
      </c>
      <c r="E115" s="282" t="s">
        <v>533</v>
      </c>
      <c r="F115" s="283" t="s">
        <v>534</v>
      </c>
      <c r="G115" s="284" t="s">
        <v>243</v>
      </c>
      <c r="H115" s="285">
        <v>1</v>
      </c>
      <c r="I115" s="286"/>
      <c r="J115" s="286">
        <f>ROUND(I115*H115,2)</f>
        <v>0</v>
      </c>
      <c r="K115" s="283" t="s">
        <v>1</v>
      </c>
      <c r="L115" s="147"/>
      <c r="M115" s="148"/>
      <c r="N115" s="149"/>
      <c r="O115" s="123"/>
      <c r="P115" s="123"/>
      <c r="Q115" s="123"/>
      <c r="R115" s="123"/>
      <c r="S115" s="123"/>
      <c r="T115" s="124"/>
      <c r="AR115" s="268"/>
      <c r="AT115" s="268"/>
      <c r="AU115" s="268"/>
      <c r="AY115" s="268"/>
      <c r="BE115" s="125"/>
      <c r="BF115" s="125"/>
      <c r="BG115" s="125"/>
      <c r="BH115" s="125"/>
      <c r="BI115" s="125"/>
      <c r="BJ115" s="268"/>
      <c r="BK115" s="125"/>
      <c r="BL115" s="268"/>
      <c r="BM115" s="268"/>
    </row>
    <row r="116" spans="2:65" s="267" customFormat="1" ht="16.5" customHeight="1" x14ac:dyDescent="0.2">
      <c r="B116" s="115"/>
      <c r="C116" s="320">
        <v>22</v>
      </c>
      <c r="D116" s="320" t="s">
        <v>184</v>
      </c>
      <c r="E116" s="321" t="s">
        <v>536</v>
      </c>
      <c r="F116" s="322" t="s">
        <v>537</v>
      </c>
      <c r="G116" s="323" t="s">
        <v>243</v>
      </c>
      <c r="H116" s="324">
        <v>1</v>
      </c>
      <c r="I116" s="325"/>
      <c r="J116" s="325">
        <f>ROUND(I116*H116,2)</f>
        <v>0</v>
      </c>
      <c r="K116" s="322" t="s">
        <v>1</v>
      </c>
      <c r="L116" s="147"/>
      <c r="M116" s="148"/>
      <c r="N116" s="149"/>
      <c r="O116" s="123"/>
      <c r="P116" s="123"/>
      <c r="Q116" s="123"/>
      <c r="R116" s="123"/>
      <c r="S116" s="123"/>
      <c r="T116" s="124"/>
      <c r="AR116" s="268"/>
      <c r="AT116" s="268"/>
      <c r="AU116" s="268"/>
      <c r="AY116" s="268"/>
      <c r="BE116" s="125"/>
      <c r="BF116" s="125"/>
      <c r="BG116" s="125"/>
      <c r="BH116" s="125"/>
      <c r="BI116" s="125"/>
      <c r="BJ116" s="268"/>
      <c r="BK116" s="125"/>
      <c r="BL116" s="268"/>
      <c r="BM116" s="268"/>
    </row>
    <row r="117" spans="2:65" s="267" customFormat="1" ht="16.5" customHeight="1" x14ac:dyDescent="0.2">
      <c r="B117" s="115"/>
      <c r="C117" s="281">
        <v>23</v>
      </c>
      <c r="D117" s="281" t="s">
        <v>112</v>
      </c>
      <c r="E117" s="282" t="s">
        <v>835</v>
      </c>
      <c r="F117" s="283" t="s">
        <v>836</v>
      </c>
      <c r="G117" s="284" t="s">
        <v>243</v>
      </c>
      <c r="H117" s="285">
        <v>6</v>
      </c>
      <c r="I117" s="286"/>
      <c r="J117" s="286">
        <f>ROUND(I117*H117,2)</f>
        <v>0</v>
      </c>
      <c r="K117" s="283" t="s">
        <v>505</v>
      </c>
      <c r="L117" s="147"/>
      <c r="M117" s="148"/>
      <c r="N117" s="149"/>
      <c r="O117" s="123"/>
      <c r="P117" s="123"/>
      <c r="Q117" s="123"/>
      <c r="R117" s="123"/>
      <c r="S117" s="123"/>
      <c r="T117" s="124"/>
      <c r="AR117" s="268"/>
      <c r="AT117" s="268"/>
      <c r="AU117" s="268"/>
      <c r="AY117" s="268"/>
      <c r="BE117" s="125"/>
      <c r="BF117" s="125"/>
      <c r="BG117" s="125"/>
      <c r="BH117" s="125"/>
      <c r="BI117" s="125"/>
      <c r="BJ117" s="268"/>
      <c r="BK117" s="125"/>
      <c r="BL117" s="268"/>
      <c r="BM117" s="268"/>
    </row>
    <row r="118" spans="2:65" s="267" customFormat="1" ht="16.5" customHeight="1" x14ac:dyDescent="0.2">
      <c r="B118" s="115"/>
      <c r="C118" s="320">
        <v>24</v>
      </c>
      <c r="D118" s="320" t="s">
        <v>184</v>
      </c>
      <c r="E118" s="321" t="s">
        <v>837</v>
      </c>
      <c r="F118" s="322" t="s">
        <v>838</v>
      </c>
      <c r="G118" s="323" t="s">
        <v>243</v>
      </c>
      <c r="H118" s="324">
        <v>6</v>
      </c>
      <c r="I118" s="325"/>
      <c r="J118" s="325">
        <f>ROUND(I118*H118,2)</f>
        <v>0</v>
      </c>
      <c r="K118" s="322" t="s">
        <v>505</v>
      </c>
      <c r="L118" s="147"/>
      <c r="M118" s="148"/>
      <c r="N118" s="149"/>
      <c r="O118" s="123"/>
      <c r="P118" s="123"/>
      <c r="Q118" s="123"/>
      <c r="R118" s="123"/>
      <c r="S118" s="123"/>
      <c r="T118" s="124"/>
      <c r="AR118" s="268"/>
      <c r="AT118" s="268"/>
      <c r="AU118" s="268"/>
      <c r="AY118" s="268"/>
      <c r="BE118" s="125"/>
      <c r="BF118" s="125"/>
      <c r="BG118" s="125"/>
      <c r="BH118" s="125"/>
      <c r="BI118" s="125"/>
      <c r="BJ118" s="268"/>
      <c r="BK118" s="125"/>
      <c r="BL118" s="268"/>
      <c r="BM118" s="268"/>
    </row>
    <row r="119" spans="2:65" s="10" customFormat="1" ht="26.1" customHeight="1" x14ac:dyDescent="0.25">
      <c r="B119" s="103"/>
      <c r="C119" s="177"/>
      <c r="D119" s="225" t="s">
        <v>60</v>
      </c>
      <c r="E119" s="226" t="s">
        <v>656</v>
      </c>
      <c r="F119" s="113" t="s">
        <v>657</v>
      </c>
      <c r="J119" s="114">
        <f>SUM(J120:J121)</f>
        <v>0</v>
      </c>
      <c r="L119" s="103"/>
      <c r="M119" s="107"/>
      <c r="N119" s="108"/>
      <c r="O119" s="108"/>
      <c r="P119" s="109">
        <f>SUM(P120:P121)</f>
        <v>0.38400000000000001</v>
      </c>
      <c r="Q119" s="108"/>
      <c r="R119" s="109">
        <f>SUM(R120:R121)</f>
        <v>4.0000000000000002E-4</v>
      </c>
      <c r="S119" s="108"/>
      <c r="T119" s="110">
        <f>SUM(T120:T121)</f>
        <v>0</v>
      </c>
      <c r="AR119" s="104" t="s">
        <v>69</v>
      </c>
      <c r="AT119" s="111" t="s">
        <v>60</v>
      </c>
      <c r="AU119" s="111" t="s">
        <v>67</v>
      </c>
      <c r="AY119" s="104" t="s">
        <v>110</v>
      </c>
      <c r="BK119" s="112">
        <f>SUM(BK120:BK121)</f>
        <v>0</v>
      </c>
    </row>
    <row r="120" spans="2:65" s="197" customFormat="1" ht="16.5" customHeight="1" x14ac:dyDescent="0.2">
      <c r="B120" s="115"/>
      <c r="C120" s="181">
        <v>25</v>
      </c>
      <c r="D120" s="181" t="s">
        <v>112</v>
      </c>
      <c r="E120" s="182" t="s">
        <v>658</v>
      </c>
      <c r="F120" s="118" t="s">
        <v>659</v>
      </c>
      <c r="G120" s="119" t="s">
        <v>312</v>
      </c>
      <c r="H120" s="120">
        <v>1</v>
      </c>
      <c r="I120" s="121"/>
      <c r="J120" s="121">
        <f>ROUND(I120*H120,2)</f>
        <v>0</v>
      </c>
      <c r="K120" s="118" t="s">
        <v>505</v>
      </c>
      <c r="L120" s="24"/>
      <c r="M120" s="195" t="s">
        <v>1</v>
      </c>
      <c r="N120" s="122" t="s">
        <v>32</v>
      </c>
      <c r="O120" s="123">
        <v>0.38400000000000001</v>
      </c>
      <c r="P120" s="123">
        <f>O120*H120</f>
        <v>0.38400000000000001</v>
      </c>
      <c r="Q120" s="123">
        <v>0</v>
      </c>
      <c r="R120" s="123">
        <f>Q120*H120</f>
        <v>0</v>
      </c>
      <c r="S120" s="123">
        <v>0</v>
      </c>
      <c r="T120" s="124">
        <f>S120*H120</f>
        <v>0</v>
      </c>
      <c r="AR120" s="199" t="s">
        <v>199</v>
      </c>
      <c r="AT120" s="199" t="s">
        <v>112</v>
      </c>
      <c r="AU120" s="199" t="s">
        <v>69</v>
      </c>
      <c r="AY120" s="199" t="s">
        <v>110</v>
      </c>
      <c r="BE120" s="125">
        <f>IF(N120="základní",J120,0)</f>
        <v>0</v>
      </c>
      <c r="BF120" s="125">
        <f>IF(N120="snížená",J120,0)</f>
        <v>0</v>
      </c>
      <c r="BG120" s="125">
        <f>IF(N120="zákl. přenesená",J120,0)</f>
        <v>0</v>
      </c>
      <c r="BH120" s="125">
        <f>IF(N120="sníž. přenesená",J120,0)</f>
        <v>0</v>
      </c>
      <c r="BI120" s="125">
        <f>IF(N120="nulová",J120,0)</f>
        <v>0</v>
      </c>
      <c r="BJ120" s="199" t="s">
        <v>67</v>
      </c>
      <c r="BK120" s="125">
        <f>ROUND(I120*H120,2)</f>
        <v>0</v>
      </c>
      <c r="BL120" s="199" t="s">
        <v>199</v>
      </c>
      <c r="BM120" s="199" t="s">
        <v>660</v>
      </c>
    </row>
    <row r="121" spans="2:65" s="197" customFormat="1" ht="16.5" customHeight="1" x14ac:dyDescent="0.2">
      <c r="B121" s="115"/>
      <c r="C121" s="219">
        <v>26</v>
      </c>
      <c r="D121" s="219" t="s">
        <v>184</v>
      </c>
      <c r="E121" s="220" t="s">
        <v>661</v>
      </c>
      <c r="F121" s="143" t="s">
        <v>662</v>
      </c>
      <c r="G121" s="144" t="s">
        <v>312</v>
      </c>
      <c r="H121" s="145">
        <v>1</v>
      </c>
      <c r="I121" s="146"/>
      <c r="J121" s="146">
        <f>ROUND(I121*H121,2)</f>
        <v>0</v>
      </c>
      <c r="K121" s="143" t="s">
        <v>505</v>
      </c>
      <c r="L121" s="147"/>
      <c r="M121" s="148" t="s">
        <v>1</v>
      </c>
      <c r="N121" s="149" t="s">
        <v>32</v>
      </c>
      <c r="O121" s="123">
        <v>0</v>
      </c>
      <c r="P121" s="123">
        <f>O121*H121</f>
        <v>0</v>
      </c>
      <c r="Q121" s="123">
        <v>4.0000000000000002E-4</v>
      </c>
      <c r="R121" s="123">
        <f>Q121*H121</f>
        <v>4.0000000000000002E-4</v>
      </c>
      <c r="S121" s="123">
        <v>0</v>
      </c>
      <c r="T121" s="124">
        <f>S121*H121</f>
        <v>0</v>
      </c>
      <c r="AR121" s="199" t="s">
        <v>296</v>
      </c>
      <c r="AT121" s="199" t="s">
        <v>184</v>
      </c>
      <c r="AU121" s="199" t="s">
        <v>69</v>
      </c>
      <c r="AY121" s="199" t="s">
        <v>110</v>
      </c>
      <c r="BE121" s="125">
        <f>IF(N121="základní",J121,0)</f>
        <v>0</v>
      </c>
      <c r="BF121" s="125">
        <f>IF(N121="snížená",J121,0)</f>
        <v>0</v>
      </c>
      <c r="BG121" s="125">
        <f>IF(N121="zákl. přenesená",J121,0)</f>
        <v>0</v>
      </c>
      <c r="BH121" s="125">
        <f>IF(N121="sníž. přenesená",J121,0)</f>
        <v>0</v>
      </c>
      <c r="BI121" s="125">
        <f>IF(N121="nulová",J121,0)</f>
        <v>0</v>
      </c>
      <c r="BJ121" s="199" t="s">
        <v>67</v>
      </c>
      <c r="BK121" s="125">
        <f>ROUND(I121*H121,2)</f>
        <v>0</v>
      </c>
      <c r="BL121" s="199" t="s">
        <v>199</v>
      </c>
      <c r="BM121" s="199" t="s">
        <v>663</v>
      </c>
    </row>
    <row r="122" spans="2:65" s="10" customFormat="1" ht="26.1" customHeight="1" x14ac:dyDescent="0.25">
      <c r="B122" s="103"/>
      <c r="C122" s="230"/>
      <c r="D122" s="225" t="s">
        <v>60</v>
      </c>
      <c r="E122" s="226">
        <v>6</v>
      </c>
      <c r="F122" s="113" t="s">
        <v>632</v>
      </c>
      <c r="J122" s="114">
        <f>SUM(J124:J125)</f>
        <v>0</v>
      </c>
      <c r="K122" s="208"/>
      <c r="L122" s="103"/>
      <c r="M122" s="107"/>
      <c r="N122" s="108"/>
      <c r="O122" s="108"/>
      <c r="P122" s="109">
        <f>SUM(P123:P124)</f>
        <v>0</v>
      </c>
      <c r="Q122" s="108"/>
      <c r="R122" s="109">
        <f>SUM(R123:R124)</f>
        <v>20.900000000000002</v>
      </c>
      <c r="S122" s="108"/>
      <c r="T122" s="110">
        <f>SUM(T123:T124)</f>
        <v>0</v>
      </c>
      <c r="AR122" s="104" t="s">
        <v>69</v>
      </c>
      <c r="AT122" s="111" t="s">
        <v>60</v>
      </c>
      <c r="AU122" s="111" t="s">
        <v>67</v>
      </c>
      <c r="AY122" s="104" t="s">
        <v>110</v>
      </c>
      <c r="BK122" s="112">
        <f>SUM(BK123:BK124)</f>
        <v>0</v>
      </c>
    </row>
    <row r="123" spans="2:65" s="197" customFormat="1" ht="26.1" customHeight="1" x14ac:dyDescent="0.2">
      <c r="B123" s="115"/>
      <c r="C123" s="247"/>
      <c r="D123" s="247"/>
      <c r="E123" s="247"/>
      <c r="J123" s="246"/>
      <c r="L123" s="24"/>
      <c r="M123" s="195" t="s">
        <v>1</v>
      </c>
      <c r="N123" s="122" t="s">
        <v>32</v>
      </c>
      <c r="O123" s="123">
        <v>0.22</v>
      </c>
      <c r="P123" s="123">
        <f>O123*H123</f>
        <v>0</v>
      </c>
      <c r="Q123" s="123">
        <v>0</v>
      </c>
      <c r="R123" s="123">
        <f>Q123*H123</f>
        <v>0</v>
      </c>
      <c r="S123" s="123">
        <v>0</v>
      </c>
      <c r="T123" s="124">
        <f>S123*H123</f>
        <v>0</v>
      </c>
      <c r="AR123" s="199" t="s">
        <v>199</v>
      </c>
      <c r="AT123" s="199" t="s">
        <v>112</v>
      </c>
      <c r="AU123" s="199" t="s">
        <v>69</v>
      </c>
      <c r="AY123" s="199" t="s">
        <v>110</v>
      </c>
      <c r="BE123" s="125">
        <f>IF(N123="základní",J123,0)</f>
        <v>0</v>
      </c>
      <c r="BF123" s="125">
        <f>IF(N123="snížená",J123,0)</f>
        <v>0</v>
      </c>
      <c r="BG123" s="125">
        <f>IF(N123="zákl. přenesená",J123,0)</f>
        <v>0</v>
      </c>
      <c r="BH123" s="125">
        <f>IF(N123="sníž. přenesená",J123,0)</f>
        <v>0</v>
      </c>
      <c r="BI123" s="125">
        <f>IF(N123="nulová",J123,0)</f>
        <v>0</v>
      </c>
      <c r="BJ123" s="199" t="s">
        <v>67</v>
      </c>
      <c r="BK123" s="125">
        <f>ROUND(I123*H123,2)</f>
        <v>0</v>
      </c>
      <c r="BL123" s="199" t="s">
        <v>199</v>
      </c>
      <c r="BM123" s="199" t="s">
        <v>668</v>
      </c>
    </row>
    <row r="124" spans="2:65" s="197" customFormat="1" ht="16.5" customHeight="1" x14ac:dyDescent="0.2">
      <c r="B124" s="115"/>
      <c r="C124" s="181">
        <v>27</v>
      </c>
      <c r="D124" s="181" t="s">
        <v>112</v>
      </c>
      <c r="E124" s="216" t="s">
        <v>710</v>
      </c>
      <c r="F124" s="162" t="s">
        <v>711</v>
      </c>
      <c r="G124" s="213" t="s">
        <v>115</v>
      </c>
      <c r="H124" s="120">
        <v>38</v>
      </c>
      <c r="I124" s="121"/>
      <c r="J124" s="121">
        <f t="shared" ref="J124:J125" si="4">ROUND(I124*H124,2)</f>
        <v>0</v>
      </c>
      <c r="K124" s="162" t="s">
        <v>505</v>
      </c>
      <c r="L124" s="147"/>
      <c r="M124" s="148" t="s">
        <v>1</v>
      </c>
      <c r="N124" s="149" t="s">
        <v>32</v>
      </c>
      <c r="O124" s="123">
        <v>0</v>
      </c>
      <c r="P124" s="123">
        <f>O124*H124</f>
        <v>0</v>
      </c>
      <c r="Q124" s="123">
        <v>0.55000000000000004</v>
      </c>
      <c r="R124" s="123">
        <f>Q124*H124</f>
        <v>20.900000000000002</v>
      </c>
      <c r="S124" s="123">
        <v>0</v>
      </c>
      <c r="T124" s="124">
        <f>S124*H124</f>
        <v>0</v>
      </c>
      <c r="AR124" s="199" t="s">
        <v>296</v>
      </c>
      <c r="AT124" s="199" t="s">
        <v>184</v>
      </c>
      <c r="AU124" s="199" t="s">
        <v>69</v>
      </c>
      <c r="AY124" s="199" t="s">
        <v>110</v>
      </c>
      <c r="BE124" s="125">
        <f>IF(N124="základní",J124,0)</f>
        <v>0</v>
      </c>
      <c r="BF124" s="125">
        <f>IF(N124="snížená",J124,0)</f>
        <v>0</v>
      </c>
      <c r="BG124" s="125">
        <f>IF(N124="zákl. přenesená",J124,0)</f>
        <v>0</v>
      </c>
      <c r="BH124" s="125">
        <f>IF(N124="sníž. přenesená",J124,0)</f>
        <v>0</v>
      </c>
      <c r="BI124" s="125">
        <f>IF(N124="nulová",J124,0)</f>
        <v>0</v>
      </c>
      <c r="BJ124" s="199" t="s">
        <v>67</v>
      </c>
      <c r="BK124" s="125">
        <f>ROUND(I124*H124,2)</f>
        <v>0</v>
      </c>
      <c r="BL124" s="199" t="s">
        <v>199</v>
      </c>
      <c r="BM124" s="199" t="s">
        <v>671</v>
      </c>
    </row>
    <row r="125" spans="2:65" s="10" customFormat="1" ht="34.5" customHeight="1" x14ac:dyDescent="0.2">
      <c r="B125" s="103"/>
      <c r="C125" s="181">
        <v>28</v>
      </c>
      <c r="D125" s="181" t="s">
        <v>112</v>
      </c>
      <c r="E125" s="216" t="s">
        <v>712</v>
      </c>
      <c r="F125" s="162" t="s">
        <v>713</v>
      </c>
      <c r="G125" s="213" t="s">
        <v>115</v>
      </c>
      <c r="H125" s="120">
        <v>14</v>
      </c>
      <c r="I125" s="121"/>
      <c r="J125" s="121">
        <f t="shared" si="4"/>
        <v>0</v>
      </c>
      <c r="K125" s="162" t="s">
        <v>505</v>
      </c>
      <c r="L125" s="103"/>
      <c r="M125" s="107"/>
      <c r="N125" s="108"/>
      <c r="O125" s="108"/>
      <c r="P125" s="109" t="e">
        <f>SUM(#REF!)</f>
        <v>#REF!</v>
      </c>
      <c r="Q125" s="108"/>
      <c r="R125" s="109" t="e">
        <f>SUM(#REF!)</f>
        <v>#REF!</v>
      </c>
      <c r="S125" s="108"/>
      <c r="T125" s="110" t="e">
        <f>SUM(#REF!)</f>
        <v>#REF!</v>
      </c>
      <c r="AR125" s="104" t="s">
        <v>69</v>
      </c>
      <c r="AT125" s="111" t="s">
        <v>60</v>
      </c>
      <c r="AU125" s="111" t="s">
        <v>67</v>
      </c>
      <c r="AY125" s="104" t="s">
        <v>110</v>
      </c>
      <c r="BK125" s="112" t="e">
        <f>SUM(#REF!)</f>
        <v>#REF!</v>
      </c>
    </row>
    <row r="126" spans="2:65" s="10" customFormat="1" ht="26.1" customHeight="1" x14ac:dyDescent="0.25">
      <c r="B126" s="103"/>
      <c r="C126" s="177"/>
      <c r="D126" s="225" t="s">
        <v>60</v>
      </c>
      <c r="E126" s="226" t="s">
        <v>680</v>
      </c>
      <c r="F126" s="113" t="s">
        <v>681</v>
      </c>
      <c r="J126" s="114">
        <f>SUM(J127:J129)</f>
        <v>0</v>
      </c>
      <c r="L126" s="103"/>
      <c r="M126" s="107"/>
      <c r="N126" s="108"/>
      <c r="O126" s="108"/>
      <c r="P126" s="109">
        <f>SUM(P127:P130)</f>
        <v>4.4659999999999993</v>
      </c>
      <c r="Q126" s="108"/>
      <c r="R126" s="109">
        <f>SUM(R127:R130)</f>
        <v>6.3E-3</v>
      </c>
      <c r="S126" s="108"/>
      <c r="T126" s="110">
        <f>SUM(T127:T130)</f>
        <v>0</v>
      </c>
      <c r="AR126" s="104" t="s">
        <v>69</v>
      </c>
      <c r="AT126" s="111" t="s">
        <v>60</v>
      </c>
      <c r="AU126" s="111" t="s">
        <v>67</v>
      </c>
      <c r="AY126" s="104" t="s">
        <v>110</v>
      </c>
      <c r="BK126" s="112">
        <f>SUM(BK127:BK130)</f>
        <v>0</v>
      </c>
    </row>
    <row r="127" spans="2:65" s="197" customFormat="1" ht="16.5" customHeight="1" x14ac:dyDescent="0.2">
      <c r="B127" s="115"/>
      <c r="C127" s="181">
        <v>29</v>
      </c>
      <c r="D127" s="181" t="s">
        <v>112</v>
      </c>
      <c r="E127" s="182" t="s">
        <v>682</v>
      </c>
      <c r="F127" s="118" t="s">
        <v>683</v>
      </c>
      <c r="G127" s="119" t="s">
        <v>115</v>
      </c>
      <c r="H127" s="120">
        <v>14</v>
      </c>
      <c r="I127" s="121"/>
      <c r="J127" s="121">
        <f>ROUND(I127*H127,2)</f>
        <v>0</v>
      </c>
      <c r="K127" s="118" t="s">
        <v>607</v>
      </c>
      <c r="L127" s="24"/>
      <c r="M127" s="195" t="s">
        <v>1</v>
      </c>
      <c r="N127" s="122" t="s">
        <v>32</v>
      </c>
      <c r="O127" s="123">
        <v>0.21099999999999999</v>
      </c>
      <c r="P127" s="123">
        <f>O127*H127</f>
        <v>2.9539999999999997</v>
      </c>
      <c r="Q127" s="123">
        <v>3.3E-4</v>
      </c>
      <c r="R127" s="123">
        <f>Q127*H127</f>
        <v>4.62E-3</v>
      </c>
      <c r="S127" s="123">
        <v>0</v>
      </c>
      <c r="T127" s="124">
        <f>S127*H127</f>
        <v>0</v>
      </c>
      <c r="AR127" s="199" t="s">
        <v>199</v>
      </c>
      <c r="AT127" s="199" t="s">
        <v>112</v>
      </c>
      <c r="AU127" s="199" t="s">
        <v>69</v>
      </c>
      <c r="AY127" s="199" t="s">
        <v>110</v>
      </c>
      <c r="BE127" s="125">
        <f>IF(N127="základní",J127,0)</f>
        <v>0</v>
      </c>
      <c r="BF127" s="125">
        <f>IF(N127="snížená",J127,0)</f>
        <v>0</v>
      </c>
      <c r="BG127" s="125">
        <f>IF(N127="zákl. přenesená",J127,0)</f>
        <v>0</v>
      </c>
      <c r="BH127" s="125">
        <f>IF(N127="sníž. přenesená",J127,0)</f>
        <v>0</v>
      </c>
      <c r="BI127" s="125">
        <f>IF(N127="nulová",J127,0)</f>
        <v>0</v>
      </c>
      <c r="BJ127" s="199" t="s">
        <v>67</v>
      </c>
      <c r="BK127" s="125">
        <f>ROUND(I127*H127,2)</f>
        <v>0</v>
      </c>
      <c r="BL127" s="199" t="s">
        <v>199</v>
      </c>
      <c r="BM127" s="199" t="s">
        <v>684</v>
      </c>
    </row>
    <row r="128" spans="2:65" s="11" customFormat="1" ht="26.1" customHeight="1" x14ac:dyDescent="0.2">
      <c r="B128" s="126"/>
      <c r="C128" s="178"/>
      <c r="D128" s="248" t="s">
        <v>118</v>
      </c>
      <c r="E128" s="249" t="s">
        <v>1</v>
      </c>
      <c r="F128" s="129">
        <v>14</v>
      </c>
      <c r="H128" s="130">
        <v>14</v>
      </c>
      <c r="L128" s="126"/>
      <c r="M128" s="131"/>
      <c r="N128" s="132"/>
      <c r="O128" s="132"/>
      <c r="P128" s="132"/>
      <c r="Q128" s="132"/>
      <c r="R128" s="132"/>
      <c r="S128" s="132"/>
      <c r="T128" s="133"/>
      <c r="AT128" s="128" t="s">
        <v>118</v>
      </c>
      <c r="AU128" s="128" t="s">
        <v>69</v>
      </c>
      <c r="AV128" s="11" t="s">
        <v>69</v>
      </c>
      <c r="AW128" s="11" t="s">
        <v>24</v>
      </c>
      <c r="AX128" s="11" t="s">
        <v>67</v>
      </c>
      <c r="AY128" s="128" t="s">
        <v>110</v>
      </c>
    </row>
    <row r="129" spans="1:65" s="197" customFormat="1" ht="16.5" customHeight="1" x14ac:dyDescent="0.2">
      <c r="B129" s="115"/>
      <c r="C129" s="181">
        <v>30</v>
      </c>
      <c r="D129" s="181" t="s">
        <v>112</v>
      </c>
      <c r="E129" s="182" t="s">
        <v>685</v>
      </c>
      <c r="F129" s="118" t="s">
        <v>686</v>
      </c>
      <c r="G129" s="119" t="s">
        <v>115</v>
      </c>
      <c r="H129" s="120">
        <v>14</v>
      </c>
      <c r="I129" s="121"/>
      <c r="J129" s="121">
        <f>ROUND(I129*H129,2)</f>
        <v>0</v>
      </c>
      <c r="K129" s="118" t="s">
        <v>607</v>
      </c>
      <c r="L129" s="24"/>
      <c r="M129" s="195" t="s">
        <v>1</v>
      </c>
      <c r="N129" s="122" t="s">
        <v>32</v>
      </c>
      <c r="O129" s="123">
        <v>0.108</v>
      </c>
      <c r="P129" s="123">
        <f>O129*H129</f>
        <v>1.512</v>
      </c>
      <c r="Q129" s="123">
        <v>1.2E-4</v>
      </c>
      <c r="R129" s="123">
        <f>Q129*H129</f>
        <v>1.6800000000000001E-3</v>
      </c>
      <c r="S129" s="123">
        <v>0</v>
      </c>
      <c r="T129" s="124">
        <f>S129*H129</f>
        <v>0</v>
      </c>
      <c r="AR129" s="199" t="s">
        <v>199</v>
      </c>
      <c r="AT129" s="199" t="s">
        <v>112</v>
      </c>
      <c r="AU129" s="199" t="s">
        <v>69</v>
      </c>
      <c r="AY129" s="199" t="s">
        <v>110</v>
      </c>
      <c r="BE129" s="125">
        <f>IF(N129="základní",J129,0)</f>
        <v>0</v>
      </c>
      <c r="BF129" s="125">
        <f>IF(N129="snížená",J129,0)</f>
        <v>0</v>
      </c>
      <c r="BG129" s="125">
        <f>IF(N129="zákl. přenesená",J129,0)</f>
        <v>0</v>
      </c>
      <c r="BH129" s="125">
        <f>IF(N129="sníž. přenesená",J129,0)</f>
        <v>0</v>
      </c>
      <c r="BI129" s="125">
        <f>IF(N129="nulová",J129,0)</f>
        <v>0</v>
      </c>
      <c r="BJ129" s="199" t="s">
        <v>67</v>
      </c>
      <c r="BK129" s="125">
        <f>ROUND(I129*H129,2)</f>
        <v>0</v>
      </c>
      <c r="BL129" s="199" t="s">
        <v>199</v>
      </c>
      <c r="BM129" s="199" t="s">
        <v>687</v>
      </c>
    </row>
    <row r="130" spans="1:65" s="11" customFormat="1" ht="26.1" customHeight="1" x14ac:dyDescent="0.2">
      <c r="B130" s="126"/>
      <c r="C130" s="178"/>
      <c r="D130" s="248" t="s">
        <v>118</v>
      </c>
      <c r="E130" s="249" t="s">
        <v>1</v>
      </c>
      <c r="F130" s="129">
        <v>14</v>
      </c>
      <c r="H130" s="130">
        <v>14</v>
      </c>
      <c r="L130" s="126"/>
      <c r="M130" s="131"/>
      <c r="N130" s="132"/>
      <c r="O130" s="132"/>
      <c r="P130" s="132"/>
      <c r="Q130" s="132"/>
      <c r="R130" s="132"/>
      <c r="S130" s="132"/>
      <c r="T130" s="133"/>
      <c r="AT130" s="128" t="s">
        <v>118</v>
      </c>
      <c r="AU130" s="128" t="s">
        <v>69</v>
      </c>
      <c r="AV130" s="11" t="s">
        <v>69</v>
      </c>
      <c r="AW130" s="11" t="s">
        <v>24</v>
      </c>
      <c r="AX130" s="11" t="s">
        <v>67</v>
      </c>
      <c r="AY130" s="128" t="s">
        <v>110</v>
      </c>
    </row>
    <row r="131" spans="1:65" s="10" customFormat="1" ht="26.1" customHeight="1" x14ac:dyDescent="0.25">
      <c r="B131" s="103"/>
      <c r="C131" s="177"/>
      <c r="D131" s="225" t="s">
        <v>60</v>
      </c>
      <c r="E131" s="226" t="s">
        <v>688</v>
      </c>
      <c r="F131" s="113" t="s">
        <v>689</v>
      </c>
      <c r="J131" s="114">
        <f>SUM(J132:J135)</f>
        <v>0</v>
      </c>
      <c r="L131" s="103"/>
      <c r="M131" s="107"/>
      <c r="N131" s="108"/>
      <c r="O131" s="108"/>
      <c r="P131" s="109">
        <f>SUM(P132:P137)</f>
        <v>6.6039999999999992</v>
      </c>
      <c r="Q131" s="108"/>
      <c r="R131" s="109">
        <f>SUM(R132:R137)</f>
        <v>5.8760000000000007E-2</v>
      </c>
      <c r="S131" s="108"/>
      <c r="T131" s="110">
        <f>SUM(T132:T137)</f>
        <v>1.6119999999999999E-2</v>
      </c>
      <c r="AR131" s="104" t="s">
        <v>69</v>
      </c>
      <c r="AT131" s="111" t="s">
        <v>60</v>
      </c>
      <c r="AU131" s="111" t="s">
        <v>67</v>
      </c>
      <c r="AY131" s="104" t="s">
        <v>110</v>
      </c>
      <c r="BK131" s="112">
        <f>SUM(BK132:BK137)</f>
        <v>0</v>
      </c>
    </row>
    <row r="132" spans="1:65" s="197" customFormat="1" ht="16.5" customHeight="1" x14ac:dyDescent="0.2">
      <c r="B132" s="115"/>
      <c r="C132" s="181">
        <v>31</v>
      </c>
      <c r="D132" s="181" t="s">
        <v>112</v>
      </c>
      <c r="E132" s="182" t="s">
        <v>690</v>
      </c>
      <c r="F132" s="118" t="s">
        <v>691</v>
      </c>
      <c r="G132" s="119" t="s">
        <v>115</v>
      </c>
      <c r="H132" s="120">
        <f>14+38</f>
        <v>52</v>
      </c>
      <c r="I132" s="121"/>
      <c r="J132" s="121">
        <f>ROUND(I132*H132,2)</f>
        <v>0</v>
      </c>
      <c r="K132" s="118" t="s">
        <v>607</v>
      </c>
      <c r="L132" s="24"/>
      <c r="M132" s="195" t="s">
        <v>1</v>
      </c>
      <c r="N132" s="122" t="s">
        <v>32</v>
      </c>
      <c r="O132" s="123">
        <v>7.3999999999999996E-2</v>
      </c>
      <c r="P132" s="123">
        <f>O132*H132</f>
        <v>3.8479999999999999</v>
      </c>
      <c r="Q132" s="123">
        <v>1E-3</v>
      </c>
      <c r="R132" s="123">
        <f>Q132*H132</f>
        <v>5.2000000000000005E-2</v>
      </c>
      <c r="S132" s="123">
        <v>3.1E-4</v>
      </c>
      <c r="T132" s="124">
        <f>S132*H132</f>
        <v>1.6119999999999999E-2</v>
      </c>
      <c r="AR132" s="199" t="s">
        <v>199</v>
      </c>
      <c r="AT132" s="199" t="s">
        <v>112</v>
      </c>
      <c r="AU132" s="199" t="s">
        <v>69</v>
      </c>
      <c r="AY132" s="199" t="s">
        <v>110</v>
      </c>
      <c r="BE132" s="125">
        <f>IF(N132="základní",J132,0)</f>
        <v>0</v>
      </c>
      <c r="BF132" s="125">
        <f>IF(N132="snížená",J132,0)</f>
        <v>0</v>
      </c>
      <c r="BG132" s="125">
        <f>IF(N132="zákl. přenesená",J132,0)</f>
        <v>0</v>
      </c>
      <c r="BH132" s="125">
        <f>IF(N132="sníž. přenesená",J132,0)</f>
        <v>0</v>
      </c>
      <c r="BI132" s="125">
        <f>IF(N132="nulová",J132,0)</f>
        <v>0</v>
      </c>
      <c r="BJ132" s="199" t="s">
        <v>67</v>
      </c>
      <c r="BK132" s="125">
        <f>ROUND(I132*H132,2)</f>
        <v>0</v>
      </c>
      <c r="BL132" s="199" t="s">
        <v>199</v>
      </c>
      <c r="BM132" s="199" t="s">
        <v>692</v>
      </c>
    </row>
    <row r="133" spans="1:65" s="197" customFormat="1" ht="26.1" customHeight="1" x14ac:dyDescent="0.2">
      <c r="B133" s="24"/>
      <c r="C133" s="247"/>
      <c r="D133" s="248" t="s">
        <v>245</v>
      </c>
      <c r="E133" s="247"/>
      <c r="F133" s="150" t="s">
        <v>709</v>
      </c>
      <c r="J133" s="246"/>
      <c r="L133" s="24"/>
      <c r="M133" s="151"/>
      <c r="N133" s="46"/>
      <c r="O133" s="46"/>
      <c r="P133" s="46"/>
      <c r="Q133" s="46"/>
      <c r="R133" s="46"/>
      <c r="S133" s="46"/>
      <c r="T133" s="47"/>
      <c r="AT133" s="199" t="s">
        <v>245</v>
      </c>
      <c r="AU133" s="199" t="s">
        <v>69</v>
      </c>
    </row>
    <row r="134" spans="1:65" s="11" customFormat="1" ht="26.1" customHeight="1" x14ac:dyDescent="0.2">
      <c r="B134" s="126"/>
      <c r="C134" s="178"/>
      <c r="D134" s="248" t="s">
        <v>118</v>
      </c>
      <c r="E134" s="249" t="s">
        <v>1</v>
      </c>
      <c r="F134" s="129"/>
      <c r="H134" s="130">
        <v>52</v>
      </c>
      <c r="L134" s="126"/>
      <c r="M134" s="131"/>
      <c r="N134" s="132"/>
      <c r="O134" s="132"/>
      <c r="P134" s="132"/>
      <c r="Q134" s="132"/>
      <c r="R134" s="132"/>
      <c r="S134" s="132"/>
      <c r="T134" s="133"/>
      <c r="AT134" s="128" t="s">
        <v>118</v>
      </c>
      <c r="AU134" s="128" t="s">
        <v>69</v>
      </c>
      <c r="AV134" s="11" t="s">
        <v>69</v>
      </c>
      <c r="AW134" s="11" t="s">
        <v>24</v>
      </c>
      <c r="AX134" s="11" t="s">
        <v>67</v>
      </c>
      <c r="AY134" s="128" t="s">
        <v>110</v>
      </c>
    </row>
    <row r="135" spans="1:65" s="197" customFormat="1" ht="33.75" customHeight="1" x14ac:dyDescent="0.2">
      <c r="B135" s="115"/>
      <c r="C135" s="181">
        <v>32</v>
      </c>
      <c r="D135" s="181" t="s">
        <v>112</v>
      </c>
      <c r="E135" s="182" t="s">
        <v>694</v>
      </c>
      <c r="F135" s="118" t="s">
        <v>695</v>
      </c>
      <c r="G135" s="119" t="s">
        <v>115</v>
      </c>
      <c r="H135" s="120">
        <v>52</v>
      </c>
      <c r="I135" s="121"/>
      <c r="J135" s="121">
        <f>ROUND(I135*H135,2)</f>
        <v>0</v>
      </c>
      <c r="K135" s="118" t="s">
        <v>607</v>
      </c>
      <c r="L135" s="24"/>
      <c r="M135" s="195" t="s">
        <v>1</v>
      </c>
      <c r="N135" s="122" t="s">
        <v>32</v>
      </c>
      <c r="O135" s="123">
        <v>5.2999999999999999E-2</v>
      </c>
      <c r="P135" s="123">
        <f>O135*H135</f>
        <v>2.7559999999999998</v>
      </c>
      <c r="Q135" s="123">
        <v>1.2999999999999999E-4</v>
      </c>
      <c r="R135" s="123">
        <f>Q135*H135</f>
        <v>6.7599999999999995E-3</v>
      </c>
      <c r="S135" s="123">
        <v>0</v>
      </c>
      <c r="T135" s="124">
        <f>S135*H135</f>
        <v>0</v>
      </c>
      <c r="AR135" s="199" t="s">
        <v>199</v>
      </c>
      <c r="AT135" s="199" t="s">
        <v>112</v>
      </c>
      <c r="AU135" s="199" t="s">
        <v>69</v>
      </c>
      <c r="AY135" s="199" t="s">
        <v>110</v>
      </c>
      <c r="BE135" s="125">
        <f>IF(N135="základní",J135,0)</f>
        <v>0</v>
      </c>
      <c r="BF135" s="125">
        <f>IF(N135="snížená",J135,0)</f>
        <v>0</v>
      </c>
      <c r="BG135" s="125">
        <f>IF(N135="zákl. přenesená",J135,0)</f>
        <v>0</v>
      </c>
      <c r="BH135" s="125">
        <f>IF(N135="sníž. přenesená",J135,0)</f>
        <v>0</v>
      </c>
      <c r="BI135" s="125">
        <f>IF(N135="nulová",J135,0)</f>
        <v>0</v>
      </c>
      <c r="BJ135" s="199" t="s">
        <v>67</v>
      </c>
      <c r="BK135" s="125">
        <f>ROUND(I135*H135,2)</f>
        <v>0</v>
      </c>
      <c r="BL135" s="199" t="s">
        <v>199</v>
      </c>
      <c r="BM135" s="199" t="s">
        <v>696</v>
      </c>
    </row>
    <row r="136" spans="1:65" s="197" customFormat="1" ht="26.1" customHeight="1" x14ac:dyDescent="0.2">
      <c r="B136" s="24"/>
      <c r="C136" s="247"/>
      <c r="D136" s="248" t="s">
        <v>245</v>
      </c>
      <c r="E136" s="247"/>
      <c r="F136" s="150" t="s">
        <v>709</v>
      </c>
      <c r="J136" s="246"/>
      <c r="L136" s="24"/>
      <c r="M136" s="151"/>
      <c r="N136" s="46"/>
      <c r="O136" s="46"/>
      <c r="P136" s="46"/>
      <c r="Q136" s="46"/>
      <c r="R136" s="46"/>
      <c r="S136" s="46"/>
      <c r="T136" s="47"/>
      <c r="AT136" s="199" t="s">
        <v>245</v>
      </c>
      <c r="AU136" s="199" t="s">
        <v>69</v>
      </c>
    </row>
    <row r="137" spans="1:65" s="11" customFormat="1" ht="26.1" customHeight="1" x14ac:dyDescent="0.2">
      <c r="B137" s="126"/>
      <c r="C137" s="178"/>
      <c r="D137" s="248" t="s">
        <v>118</v>
      </c>
      <c r="E137" s="249" t="s">
        <v>1</v>
      </c>
      <c r="F137" s="129"/>
      <c r="H137" s="130">
        <v>52</v>
      </c>
      <c r="L137" s="126"/>
      <c r="M137" s="131"/>
      <c r="N137" s="132"/>
      <c r="O137" s="132"/>
      <c r="P137" s="132"/>
      <c r="Q137" s="132"/>
      <c r="R137" s="132"/>
      <c r="S137" s="132"/>
      <c r="T137" s="133"/>
      <c r="AT137" s="128" t="s">
        <v>118</v>
      </c>
      <c r="AU137" s="128" t="s">
        <v>69</v>
      </c>
      <c r="AV137" s="11" t="s">
        <v>69</v>
      </c>
      <c r="AW137" s="11" t="s">
        <v>24</v>
      </c>
      <c r="AX137" s="11" t="s">
        <v>67</v>
      </c>
      <c r="AY137" s="128" t="s">
        <v>110</v>
      </c>
    </row>
    <row r="138" spans="1:65" s="10" customFormat="1" ht="26.1" customHeight="1" x14ac:dyDescent="0.25">
      <c r="B138" s="103"/>
      <c r="C138" s="177"/>
      <c r="D138" s="225" t="s">
        <v>60</v>
      </c>
      <c r="E138" s="227" t="s">
        <v>184</v>
      </c>
      <c r="F138" s="105" t="s">
        <v>697</v>
      </c>
      <c r="J138" s="106">
        <f>SUM(J139,J142)</f>
        <v>0</v>
      </c>
      <c r="L138" s="103"/>
      <c r="M138" s="107"/>
      <c r="N138" s="108"/>
      <c r="O138" s="108"/>
      <c r="P138" s="109">
        <f>P139</f>
        <v>0.91999999999999993</v>
      </c>
      <c r="Q138" s="108"/>
      <c r="R138" s="109">
        <f>R139</f>
        <v>2.4000000000000002E-3</v>
      </c>
      <c r="S138" s="108"/>
      <c r="T138" s="110">
        <f>T139</f>
        <v>0</v>
      </c>
      <c r="AR138" s="104" t="s">
        <v>128</v>
      </c>
      <c r="AT138" s="111" t="s">
        <v>60</v>
      </c>
      <c r="AU138" s="111" t="s">
        <v>61</v>
      </c>
      <c r="AY138" s="104" t="s">
        <v>110</v>
      </c>
      <c r="BK138" s="112">
        <f>BK139</f>
        <v>0</v>
      </c>
    </row>
    <row r="139" spans="1:65" s="10" customFormat="1" ht="26.1" customHeight="1" x14ac:dyDescent="0.25">
      <c r="B139" s="103"/>
      <c r="C139" s="177"/>
      <c r="D139" s="225" t="s">
        <v>60</v>
      </c>
      <c r="E139" s="226" t="s">
        <v>698</v>
      </c>
      <c r="F139" s="113" t="s">
        <v>699</v>
      </c>
      <c r="J139" s="114">
        <f>SUM(J140:J141)</f>
        <v>0</v>
      </c>
      <c r="L139" s="103"/>
      <c r="M139" s="107"/>
      <c r="N139" s="108"/>
      <c r="O139" s="108"/>
      <c r="P139" s="109">
        <f>SUM(P140:P141)</f>
        <v>0.91999999999999993</v>
      </c>
      <c r="Q139" s="108"/>
      <c r="R139" s="109">
        <f>SUM(R140:R141)</f>
        <v>2.4000000000000002E-3</v>
      </c>
      <c r="S139" s="108"/>
      <c r="T139" s="110">
        <f>SUM(T140:T141)</f>
        <v>0</v>
      </c>
      <c r="AR139" s="104" t="s">
        <v>128</v>
      </c>
      <c r="AT139" s="111" t="s">
        <v>60</v>
      </c>
      <c r="AU139" s="111" t="s">
        <v>67</v>
      </c>
      <c r="AY139" s="104" t="s">
        <v>110</v>
      </c>
      <c r="BK139" s="112">
        <f>SUM(BK140:BK141)</f>
        <v>0</v>
      </c>
    </row>
    <row r="140" spans="1:65" s="197" customFormat="1" ht="26.1" customHeight="1" x14ac:dyDescent="0.2">
      <c r="B140" s="115"/>
      <c r="C140" s="181">
        <v>33</v>
      </c>
      <c r="D140" s="181" t="s">
        <v>112</v>
      </c>
      <c r="E140" s="182" t="s">
        <v>700</v>
      </c>
      <c r="F140" s="118" t="s">
        <v>701</v>
      </c>
      <c r="G140" s="119" t="s">
        <v>243</v>
      </c>
      <c r="H140" s="120">
        <v>20</v>
      </c>
      <c r="I140" s="121"/>
      <c r="J140" s="121">
        <f>ROUND(I140*H140,2)</f>
        <v>0</v>
      </c>
      <c r="K140" s="118" t="s">
        <v>607</v>
      </c>
      <c r="L140" s="24"/>
      <c r="M140" s="195" t="s">
        <v>1</v>
      </c>
      <c r="N140" s="122" t="s">
        <v>32</v>
      </c>
      <c r="O140" s="123">
        <v>4.5999999999999999E-2</v>
      </c>
      <c r="P140" s="123">
        <f>O140*H140</f>
        <v>0.91999999999999993</v>
      </c>
      <c r="Q140" s="123">
        <v>0</v>
      </c>
      <c r="R140" s="123">
        <f>Q140*H140</f>
        <v>0</v>
      </c>
      <c r="S140" s="123">
        <v>0</v>
      </c>
      <c r="T140" s="124">
        <f>S140*H140</f>
        <v>0</v>
      </c>
      <c r="AR140" s="199" t="s">
        <v>425</v>
      </c>
      <c r="AT140" s="199" t="s">
        <v>112</v>
      </c>
      <c r="AU140" s="199" t="s">
        <v>69</v>
      </c>
      <c r="AY140" s="199" t="s">
        <v>110</v>
      </c>
      <c r="BE140" s="125">
        <f>IF(N140="základní",J140,0)</f>
        <v>0</v>
      </c>
      <c r="BF140" s="125">
        <f>IF(N140="snížená",J140,0)</f>
        <v>0</v>
      </c>
      <c r="BG140" s="125">
        <f>IF(N140="zákl. přenesená",J140,0)</f>
        <v>0</v>
      </c>
      <c r="BH140" s="125">
        <f>IF(N140="sníž. přenesená",J140,0)</f>
        <v>0</v>
      </c>
      <c r="BI140" s="125">
        <f>IF(N140="nulová",J140,0)</f>
        <v>0</v>
      </c>
      <c r="BJ140" s="199" t="s">
        <v>67</v>
      </c>
      <c r="BK140" s="125">
        <f>ROUND(I140*H140,2)</f>
        <v>0</v>
      </c>
      <c r="BL140" s="199" t="s">
        <v>425</v>
      </c>
      <c r="BM140" s="199" t="s">
        <v>702</v>
      </c>
    </row>
    <row r="141" spans="1:65" s="197" customFormat="1" ht="26.1" customHeight="1" x14ac:dyDescent="0.2">
      <c r="B141" s="115"/>
      <c r="C141" s="141">
        <v>34</v>
      </c>
      <c r="D141" s="219" t="s">
        <v>184</v>
      </c>
      <c r="E141" s="220" t="s">
        <v>703</v>
      </c>
      <c r="F141" s="143" t="s">
        <v>704</v>
      </c>
      <c r="G141" s="144" t="s">
        <v>243</v>
      </c>
      <c r="H141" s="145">
        <v>20</v>
      </c>
      <c r="I141" s="146"/>
      <c r="J141" s="146">
        <f>ROUND(I141*H141,2)</f>
        <v>0</v>
      </c>
      <c r="K141" s="143" t="s">
        <v>607</v>
      </c>
      <c r="L141" s="147"/>
      <c r="M141" s="206" t="s">
        <v>1</v>
      </c>
      <c r="N141" s="207" t="s">
        <v>32</v>
      </c>
      <c r="O141" s="154">
        <v>0</v>
      </c>
      <c r="P141" s="154">
        <f>O141*H141</f>
        <v>0</v>
      </c>
      <c r="Q141" s="154">
        <v>1.2E-4</v>
      </c>
      <c r="R141" s="154">
        <f>Q141*H141</f>
        <v>2.4000000000000002E-3</v>
      </c>
      <c r="S141" s="154">
        <v>0</v>
      </c>
      <c r="T141" s="155">
        <f>S141*H141</f>
        <v>0</v>
      </c>
      <c r="AR141" s="199" t="s">
        <v>705</v>
      </c>
      <c r="AT141" s="199" t="s">
        <v>184</v>
      </c>
      <c r="AU141" s="199" t="s">
        <v>69</v>
      </c>
      <c r="AY141" s="199" t="s">
        <v>110</v>
      </c>
      <c r="BE141" s="125">
        <f>IF(N141="základní",J141,0)</f>
        <v>0</v>
      </c>
      <c r="BF141" s="125">
        <f>IF(N141="snížená",J141,0)</f>
        <v>0</v>
      </c>
      <c r="BG141" s="125">
        <f>IF(N141="zákl. přenesená",J141,0)</f>
        <v>0</v>
      </c>
      <c r="BH141" s="125">
        <f>IF(N141="sníž. přenesená",J141,0)</f>
        <v>0</v>
      </c>
      <c r="BI141" s="125">
        <f>IF(N141="nulová",J141,0)</f>
        <v>0</v>
      </c>
      <c r="BJ141" s="199" t="s">
        <v>67</v>
      </c>
      <c r="BK141" s="125">
        <f>ROUND(I141*H141,2)</f>
        <v>0</v>
      </c>
      <c r="BL141" s="199" t="s">
        <v>705</v>
      </c>
      <c r="BM141" s="199" t="s">
        <v>706</v>
      </c>
    </row>
    <row r="142" spans="1:65" s="197" customFormat="1" ht="26.1" customHeight="1" x14ac:dyDescent="0.25">
      <c r="A142" s="10"/>
      <c r="B142" s="389"/>
      <c r="C142" s="307"/>
      <c r="D142" s="308" t="s">
        <v>60</v>
      </c>
      <c r="E142" s="327" t="s">
        <v>421</v>
      </c>
      <c r="F142" s="327" t="s">
        <v>557</v>
      </c>
      <c r="G142" s="329"/>
      <c r="H142" s="329"/>
      <c r="I142" s="329"/>
      <c r="J142" s="328">
        <f>SUM(J143)</f>
        <v>0</v>
      </c>
      <c r="K142" s="307"/>
      <c r="L142" s="103"/>
    </row>
    <row r="143" spans="1:65" ht="16.5" customHeight="1" x14ac:dyDescent="0.2">
      <c r="A143" s="267"/>
      <c r="B143" s="390"/>
      <c r="C143" s="281">
        <v>35</v>
      </c>
      <c r="D143" s="281" t="s">
        <v>112</v>
      </c>
      <c r="E143" s="282" t="s">
        <v>558</v>
      </c>
      <c r="F143" s="283" t="s">
        <v>559</v>
      </c>
      <c r="G143" s="284" t="s">
        <v>560</v>
      </c>
      <c r="H143" s="285">
        <v>200</v>
      </c>
      <c r="I143" s="286"/>
      <c r="J143" s="286">
        <f>ROUND(I143*H143,2)</f>
        <v>0</v>
      </c>
      <c r="K143" s="283" t="s">
        <v>1</v>
      </c>
      <c r="L143" s="24"/>
    </row>
    <row r="144" spans="1:65" ht="26.1" customHeight="1" x14ac:dyDescent="0.25">
      <c r="A144" s="10"/>
      <c r="B144" s="389"/>
      <c r="C144" s="307"/>
      <c r="D144" s="308" t="s">
        <v>60</v>
      </c>
      <c r="E144" s="309" t="s">
        <v>562</v>
      </c>
      <c r="F144" s="309" t="s">
        <v>563</v>
      </c>
      <c r="G144" s="307"/>
      <c r="H144" s="307"/>
      <c r="I144" s="307"/>
      <c r="J144" s="310">
        <f>SUM(J145:J151)</f>
        <v>0</v>
      </c>
      <c r="K144" s="307"/>
      <c r="L144" s="103"/>
    </row>
    <row r="145" spans="1:12" ht="16.5" customHeight="1" x14ac:dyDescent="0.2">
      <c r="A145" s="267"/>
      <c r="B145" s="390"/>
      <c r="C145" s="281">
        <v>35</v>
      </c>
      <c r="D145" s="281" t="s">
        <v>112</v>
      </c>
      <c r="E145" s="282" t="s">
        <v>819</v>
      </c>
      <c r="F145" s="283" t="s">
        <v>565</v>
      </c>
      <c r="G145" s="284" t="s">
        <v>566</v>
      </c>
      <c r="H145" s="285">
        <v>20</v>
      </c>
      <c r="I145" s="286"/>
      <c r="J145" s="286">
        <f>ROUND(I145*H145,2)</f>
        <v>0</v>
      </c>
      <c r="K145" s="283" t="s">
        <v>1</v>
      </c>
      <c r="L145" s="24"/>
    </row>
    <row r="146" spans="1:12" ht="81.75" customHeight="1" x14ac:dyDescent="0.2">
      <c r="A146" s="267"/>
      <c r="B146" s="390"/>
      <c r="C146" s="298"/>
      <c r="D146" s="311" t="s">
        <v>245</v>
      </c>
      <c r="E146" s="298"/>
      <c r="F146" s="326" t="s">
        <v>857</v>
      </c>
      <c r="G146" s="298"/>
      <c r="H146" s="298"/>
      <c r="I146" s="298"/>
      <c r="J146" s="298"/>
      <c r="K146" s="298"/>
      <c r="L146" s="24"/>
    </row>
    <row r="147" spans="1:12" ht="16.5" customHeight="1" x14ac:dyDescent="0.2">
      <c r="A147" s="267"/>
      <c r="B147" s="390"/>
      <c r="C147" s="281">
        <v>37</v>
      </c>
      <c r="D147" s="281" t="s">
        <v>112</v>
      </c>
      <c r="E147" s="282" t="s">
        <v>570</v>
      </c>
      <c r="F147" s="283" t="s">
        <v>571</v>
      </c>
      <c r="G147" s="284" t="s">
        <v>566</v>
      </c>
      <c r="H147" s="285">
        <v>30</v>
      </c>
      <c r="I147" s="286"/>
      <c r="J147" s="286">
        <f>ROUND(I147*H147,2)</f>
        <v>0</v>
      </c>
      <c r="K147" s="283" t="s">
        <v>1</v>
      </c>
      <c r="L147" s="24"/>
    </row>
    <row r="148" spans="1:12" ht="37.5" customHeight="1" x14ac:dyDescent="0.2">
      <c r="A148" s="267"/>
      <c r="B148" s="390"/>
      <c r="C148" s="298"/>
      <c r="D148" s="311" t="s">
        <v>245</v>
      </c>
      <c r="E148" s="298"/>
      <c r="F148" s="326" t="s">
        <v>858</v>
      </c>
      <c r="G148" s="298"/>
      <c r="H148" s="298"/>
      <c r="I148" s="298"/>
      <c r="J148" s="298"/>
      <c r="K148" s="298"/>
      <c r="L148" s="24"/>
    </row>
    <row r="149" spans="1:12" s="468" customFormat="1" ht="37.5" customHeight="1" x14ac:dyDescent="0.2">
      <c r="A149" s="467"/>
      <c r="B149" s="390"/>
      <c r="C149" s="493"/>
      <c r="D149" s="311"/>
      <c r="E149" s="493"/>
      <c r="F149" s="326" t="s">
        <v>972</v>
      </c>
      <c r="G149" s="493"/>
      <c r="H149" s="493"/>
      <c r="I149" s="493"/>
      <c r="J149" s="493"/>
      <c r="K149" s="493"/>
      <c r="L149" s="24"/>
    </row>
    <row r="150" spans="1:12" s="522" customFormat="1" ht="37.5" customHeight="1" x14ac:dyDescent="0.2">
      <c r="A150" s="523"/>
      <c r="B150" s="390"/>
      <c r="C150" s="301" t="s">
        <v>988</v>
      </c>
      <c r="D150" s="301" t="s">
        <v>112</v>
      </c>
      <c r="E150" s="337" t="s">
        <v>570</v>
      </c>
      <c r="F150" s="338" t="s">
        <v>987</v>
      </c>
      <c r="G150" s="339" t="s">
        <v>475</v>
      </c>
      <c r="H150" s="340">
        <v>1</v>
      </c>
      <c r="I150" s="341"/>
      <c r="J150" s="341">
        <v>0</v>
      </c>
      <c r="K150" s="283" t="s">
        <v>1</v>
      </c>
      <c r="L150" s="24"/>
    </row>
    <row r="151" spans="1:12" ht="16.5" customHeight="1" x14ac:dyDescent="0.2">
      <c r="A151" s="267"/>
      <c r="B151" s="390"/>
      <c r="C151" s="320">
        <v>38</v>
      </c>
      <c r="D151" s="320" t="s">
        <v>184</v>
      </c>
      <c r="E151" s="321" t="s">
        <v>822</v>
      </c>
      <c r="F151" s="322" t="s">
        <v>575</v>
      </c>
      <c r="G151" s="323" t="s">
        <v>475</v>
      </c>
      <c r="H151" s="324">
        <v>1</v>
      </c>
      <c r="I151" s="325"/>
      <c r="J151" s="325">
        <f>ROUND(I151*H151,2)</f>
        <v>0</v>
      </c>
      <c r="K151" s="322" t="s">
        <v>1</v>
      </c>
      <c r="L151" s="147"/>
    </row>
    <row r="152" spans="1:12" ht="26.1" customHeight="1" x14ac:dyDescent="0.25">
      <c r="A152" s="10"/>
      <c r="B152" s="389"/>
      <c r="C152" s="307"/>
      <c r="D152" s="308" t="s">
        <v>60</v>
      </c>
      <c r="E152" s="309" t="s">
        <v>455</v>
      </c>
      <c r="F152" s="309" t="s">
        <v>577</v>
      </c>
      <c r="G152" s="307"/>
      <c r="H152" s="307"/>
      <c r="I152" s="307"/>
      <c r="J152" s="310">
        <f>SUM(J153)</f>
        <v>0</v>
      </c>
      <c r="K152" s="307"/>
      <c r="L152" s="103"/>
    </row>
    <row r="153" spans="1:12" ht="26.1" customHeight="1" x14ac:dyDescent="0.25">
      <c r="A153" s="10"/>
      <c r="B153" s="389"/>
      <c r="C153" s="307"/>
      <c r="D153" s="308" t="s">
        <v>60</v>
      </c>
      <c r="E153" s="327" t="s">
        <v>471</v>
      </c>
      <c r="F153" s="327" t="s">
        <v>474</v>
      </c>
      <c r="G153" s="307"/>
      <c r="H153" s="307"/>
      <c r="I153" s="307"/>
      <c r="J153" s="328">
        <f>SUM(J154)</f>
        <v>0</v>
      </c>
      <c r="K153" s="307"/>
      <c r="L153" s="103"/>
    </row>
    <row r="154" spans="1:12" ht="16.5" customHeight="1" x14ac:dyDescent="0.2">
      <c r="A154" s="267"/>
      <c r="B154" s="390"/>
      <c r="C154" s="281">
        <v>39</v>
      </c>
      <c r="D154" s="281" t="s">
        <v>112</v>
      </c>
      <c r="E154" s="282" t="s">
        <v>578</v>
      </c>
      <c r="F154" s="283" t="s">
        <v>579</v>
      </c>
      <c r="G154" s="284" t="s">
        <v>566</v>
      </c>
      <c r="H154" s="285">
        <v>72</v>
      </c>
      <c r="I154" s="286"/>
      <c r="J154" s="286">
        <f>ROUND(I154*H154,2)</f>
        <v>0</v>
      </c>
      <c r="K154" s="283" t="s">
        <v>1</v>
      </c>
      <c r="L154" s="24"/>
    </row>
    <row r="155" spans="1:12" ht="26.1" customHeight="1" x14ac:dyDescent="0.2">
      <c r="A155" s="267"/>
      <c r="B155" s="390"/>
      <c r="C155" s="298"/>
      <c r="D155" s="311" t="s">
        <v>245</v>
      </c>
      <c r="E155" s="298"/>
      <c r="F155" s="326" t="s">
        <v>823</v>
      </c>
      <c r="G155" s="298"/>
      <c r="H155" s="298"/>
      <c r="I155" s="298"/>
      <c r="J155" s="298"/>
      <c r="K155" s="298"/>
      <c r="L155" s="24"/>
    </row>
    <row r="156" spans="1:12" s="468" customFormat="1" ht="26.1" customHeight="1" x14ac:dyDescent="0.2">
      <c r="A156" s="467"/>
      <c r="B156" s="390"/>
      <c r="C156" s="305"/>
      <c r="D156" s="343"/>
      <c r="E156" s="305"/>
      <c r="F156" s="361"/>
      <c r="G156" s="305"/>
      <c r="H156" s="305"/>
      <c r="I156" s="305"/>
      <c r="J156" s="528">
        <f>J157</f>
        <v>0</v>
      </c>
      <c r="K156" s="493"/>
      <c r="L156" s="24"/>
    </row>
    <row r="157" spans="1:12" s="468" customFormat="1" ht="26.1" customHeight="1" x14ac:dyDescent="0.2">
      <c r="A157" s="467"/>
      <c r="B157" s="390"/>
      <c r="C157" s="301">
        <v>50</v>
      </c>
      <c r="D157" s="301" t="s">
        <v>112</v>
      </c>
      <c r="E157" s="526">
        <v>310231001</v>
      </c>
      <c r="F157" s="527" t="s">
        <v>971</v>
      </c>
      <c r="G157" s="339" t="s">
        <v>115</v>
      </c>
      <c r="H157" s="340">
        <v>3</v>
      </c>
      <c r="I157" s="341"/>
      <c r="J157" s="341">
        <f>ROUND(I157*H157,2)</f>
        <v>0</v>
      </c>
      <c r="K157" s="493"/>
      <c r="L157" s="24"/>
    </row>
    <row r="158" spans="1:12" x14ac:dyDescent="0.2">
      <c r="A158" s="267"/>
      <c r="B158" s="391"/>
      <c r="C158" s="388"/>
      <c r="D158" s="388"/>
      <c r="E158" s="388"/>
      <c r="F158" s="388"/>
      <c r="G158" s="388"/>
      <c r="H158" s="388"/>
      <c r="I158" s="388"/>
      <c r="J158" s="388"/>
      <c r="K158" s="388"/>
      <c r="L158" s="24"/>
    </row>
    <row r="159" spans="1:12" x14ac:dyDescent="0.2">
      <c r="A159" s="264"/>
      <c r="B159" s="264"/>
      <c r="C159" s="264"/>
      <c r="D159" s="264"/>
      <c r="E159" s="264"/>
      <c r="F159" s="264"/>
      <c r="G159" s="264"/>
      <c r="H159" s="264"/>
      <c r="I159" s="264"/>
      <c r="J159" s="264"/>
      <c r="K159" s="264"/>
      <c r="L159" s="264"/>
    </row>
    <row r="160" spans="1:12" x14ac:dyDescent="0.2">
      <c r="A160" s="264"/>
      <c r="B160" s="264"/>
      <c r="C160" s="264"/>
      <c r="D160" s="264"/>
      <c r="E160" s="264"/>
      <c r="F160" s="264"/>
      <c r="G160" s="264"/>
      <c r="H160" s="264"/>
      <c r="I160" s="264"/>
      <c r="J160" s="264"/>
      <c r="K160" s="264"/>
      <c r="L160" s="264"/>
    </row>
    <row r="161" spans="1:12" x14ac:dyDescent="0.2">
      <c r="A161" s="264"/>
      <c r="B161" s="264"/>
      <c r="C161" s="264"/>
      <c r="D161" s="264"/>
      <c r="E161" s="264"/>
      <c r="F161" s="264"/>
      <c r="G161" s="264"/>
      <c r="H161" s="264"/>
      <c r="I161" s="264"/>
      <c r="J161" s="264"/>
      <c r="K161" s="264"/>
      <c r="L161" s="264"/>
    </row>
  </sheetData>
  <autoFilter ref="C83:K14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197"/>
  <sheetViews>
    <sheetView showGridLines="0" tabSelected="1" topLeftCell="A165" zoomScaleNormal="100" zoomScaleSheetLayoutView="40" workbookViewId="0">
      <selection activeCell="E174" sqref="E174"/>
    </sheetView>
  </sheetViews>
  <sheetFormatPr defaultColWidth="9.28515625" defaultRowHeight="10.199999999999999" x14ac:dyDescent="0.2"/>
  <cols>
    <col min="1" max="1" width="2.28515625" style="200" customWidth="1"/>
    <col min="2" max="2" width="1.7109375" style="200" customWidth="1"/>
    <col min="3" max="3" width="4.140625" style="200" customWidth="1"/>
    <col min="4" max="4" width="4.28515625" style="200" customWidth="1"/>
    <col min="5" max="5" width="17.140625" style="200" customWidth="1"/>
    <col min="6" max="6" width="100.85546875" style="200" customWidth="1"/>
    <col min="7" max="7" width="8.7109375" style="200" customWidth="1"/>
    <col min="8" max="8" width="11.140625" style="200" customWidth="1"/>
    <col min="9" max="9" width="14.140625" style="200" customWidth="1"/>
    <col min="10" max="10" width="23.42578125" style="200" customWidth="1"/>
    <col min="11" max="11" width="15.42578125" style="200" customWidth="1"/>
    <col min="12" max="12" width="14.7109375" style="200" customWidth="1"/>
    <col min="13" max="13" width="10.85546875" style="200" hidden="1" customWidth="1"/>
    <col min="14" max="14" width="0" style="200" hidden="1" customWidth="1"/>
    <col min="15" max="20" width="14.140625" style="200" hidden="1" customWidth="1"/>
    <col min="21" max="21" width="16.28515625" style="200" hidden="1" customWidth="1"/>
    <col min="22" max="22" width="12.28515625" style="200" customWidth="1"/>
    <col min="23" max="23" width="16.28515625" style="200" customWidth="1"/>
    <col min="24" max="24" width="12.28515625" style="200" customWidth="1"/>
    <col min="25" max="25" width="15" style="200" customWidth="1"/>
    <col min="26" max="26" width="11" style="200" customWidth="1"/>
    <col min="27" max="27" width="15" style="200" customWidth="1"/>
    <col min="28" max="28" width="16.28515625" style="200" customWidth="1"/>
    <col min="29" max="29" width="11" style="200" customWidth="1"/>
    <col min="30" max="30" width="15" style="200" customWidth="1"/>
    <col min="31" max="31" width="16.28515625" style="200" customWidth="1"/>
    <col min="32" max="35" width="9.28515625" style="200"/>
    <col min="36" max="69" width="0" style="200" hidden="1" customWidth="1"/>
    <col min="70" max="16384" width="9.28515625" style="200"/>
  </cols>
  <sheetData>
    <row r="1" spans="1:46" x14ac:dyDescent="0.2">
      <c r="A1" s="74"/>
    </row>
    <row r="2" spans="1:46" ht="28.5" customHeight="1" x14ac:dyDescent="0.2">
      <c r="L2" s="588" t="s">
        <v>5</v>
      </c>
      <c r="M2" s="586"/>
      <c r="N2" s="586"/>
      <c r="O2" s="586"/>
      <c r="P2" s="586"/>
      <c r="Q2" s="586"/>
      <c r="R2" s="586"/>
      <c r="S2" s="586"/>
      <c r="T2" s="586"/>
      <c r="U2" s="586"/>
      <c r="V2" s="586"/>
      <c r="AT2" s="199" t="s">
        <v>622</v>
      </c>
    </row>
    <row r="3" spans="1:46" ht="9.9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99" t="s">
        <v>69</v>
      </c>
    </row>
    <row r="4" spans="1:46" ht="9.9" hidden="1" customHeight="1" x14ac:dyDescent="0.2">
      <c r="B4" s="17"/>
      <c r="D4" s="18" t="s">
        <v>73</v>
      </c>
      <c r="L4" s="17"/>
      <c r="M4" s="19" t="s">
        <v>10</v>
      </c>
      <c r="AT4" s="199" t="s">
        <v>3</v>
      </c>
    </row>
    <row r="5" spans="1:46" ht="9.9" hidden="1" customHeight="1" x14ac:dyDescent="0.2">
      <c r="B5" s="17"/>
      <c r="L5" s="17"/>
    </row>
    <row r="6" spans="1:46" ht="9.9" hidden="1" customHeight="1" x14ac:dyDescent="0.2">
      <c r="B6" s="17"/>
      <c r="D6" s="205" t="s">
        <v>13</v>
      </c>
      <c r="L6" s="17"/>
    </row>
    <row r="7" spans="1:46" ht="9.9" hidden="1" customHeight="1" x14ac:dyDescent="0.2">
      <c r="B7" s="17"/>
      <c r="E7" s="621" t="str">
        <f>'[2]Rekapitulace stavby'!K6</f>
        <v>Opravy vnitřního oplocení obj.č.047 a 068</v>
      </c>
      <c r="F7" s="622"/>
      <c r="G7" s="622"/>
      <c r="H7" s="622"/>
      <c r="L7" s="17"/>
    </row>
    <row r="8" spans="1:46" s="197" customFormat="1" ht="9.9" hidden="1" customHeight="1" x14ac:dyDescent="0.2">
      <c r="B8" s="24"/>
      <c r="D8" s="205" t="s">
        <v>74</v>
      </c>
      <c r="L8" s="24"/>
    </row>
    <row r="9" spans="1:46" s="197" customFormat="1" ht="9.9" hidden="1" customHeight="1" x14ac:dyDescent="0.2">
      <c r="B9" s="24"/>
      <c r="E9" s="603" t="s">
        <v>623</v>
      </c>
      <c r="F9" s="577"/>
      <c r="G9" s="577"/>
      <c r="H9" s="577"/>
      <c r="L9" s="24"/>
    </row>
    <row r="10" spans="1:46" s="197" customFormat="1" hidden="1" x14ac:dyDescent="0.2">
      <c r="B10" s="24"/>
      <c r="L10" s="24"/>
    </row>
    <row r="11" spans="1:46" s="197" customFormat="1" ht="9.9" hidden="1" customHeight="1" x14ac:dyDescent="0.2">
      <c r="B11" s="24"/>
      <c r="D11" s="205" t="s">
        <v>14</v>
      </c>
      <c r="F11" s="199" t="s">
        <v>1</v>
      </c>
      <c r="I11" s="205" t="s">
        <v>15</v>
      </c>
      <c r="J11" s="199" t="s">
        <v>1</v>
      </c>
      <c r="L11" s="24"/>
    </row>
    <row r="12" spans="1:46" s="197" customFormat="1" ht="9.9" hidden="1" customHeight="1" x14ac:dyDescent="0.2">
      <c r="B12" s="24"/>
      <c r="D12" s="205" t="s">
        <v>16</v>
      </c>
      <c r="F12" s="199" t="s">
        <v>17</v>
      </c>
      <c r="I12" s="205" t="s">
        <v>18</v>
      </c>
      <c r="J12" s="204" t="str">
        <f>'[2]Rekapitulace stavby'!AN8</f>
        <v>22.2.2019</v>
      </c>
      <c r="L12" s="24"/>
    </row>
    <row r="13" spans="1:46" s="197" customFormat="1" ht="9.9" hidden="1" customHeight="1" x14ac:dyDescent="0.2">
      <c r="B13" s="24"/>
      <c r="L13" s="24"/>
    </row>
    <row r="14" spans="1:46" s="197" customFormat="1" ht="9.9" hidden="1" customHeight="1" x14ac:dyDescent="0.2">
      <c r="B14" s="24"/>
      <c r="D14" s="205" t="s">
        <v>19</v>
      </c>
      <c r="I14" s="205" t="s">
        <v>20</v>
      </c>
      <c r="J14" s="199" t="str">
        <f>IF('[2]Rekapitulace stavby'!AN10="","",'[2]Rekapitulace stavby'!AN10)</f>
        <v/>
      </c>
      <c r="L14" s="24"/>
    </row>
    <row r="15" spans="1:46" s="197" customFormat="1" ht="9.9" hidden="1" customHeight="1" x14ac:dyDescent="0.2">
      <c r="B15" s="24"/>
      <c r="E15" s="199" t="str">
        <f>IF('[2]Rekapitulace stavby'!E11="","",'[2]Rekapitulace stavby'!E11)</f>
        <v xml:space="preserve"> </v>
      </c>
      <c r="I15" s="205" t="s">
        <v>21</v>
      </c>
      <c r="J15" s="199" t="str">
        <f>IF('[2]Rekapitulace stavby'!AN11="","",'[2]Rekapitulace stavby'!AN11)</f>
        <v/>
      </c>
      <c r="L15" s="24"/>
    </row>
    <row r="16" spans="1:46" s="197" customFormat="1" ht="9.9" hidden="1" customHeight="1" x14ac:dyDescent="0.2">
      <c r="B16" s="24"/>
      <c r="L16" s="24"/>
    </row>
    <row r="17" spans="2:12" s="197" customFormat="1" ht="9.9" hidden="1" customHeight="1" x14ac:dyDescent="0.2">
      <c r="B17" s="24"/>
      <c r="D17" s="205" t="s">
        <v>22</v>
      </c>
      <c r="I17" s="205" t="s">
        <v>20</v>
      </c>
      <c r="J17" s="199" t="str">
        <f>'[2]Rekapitulace stavby'!AN13</f>
        <v/>
      </c>
      <c r="L17" s="24"/>
    </row>
    <row r="18" spans="2:12" s="197" customFormat="1" ht="9.9" hidden="1" customHeight="1" x14ac:dyDescent="0.2">
      <c r="B18" s="24"/>
      <c r="E18" s="623" t="str">
        <f>'[2]Rekapitulace stavby'!E14</f>
        <v xml:space="preserve"> </v>
      </c>
      <c r="F18" s="623"/>
      <c r="G18" s="623"/>
      <c r="H18" s="623"/>
      <c r="I18" s="205" t="s">
        <v>21</v>
      </c>
      <c r="J18" s="199" t="str">
        <f>'[2]Rekapitulace stavby'!AN14</f>
        <v/>
      </c>
      <c r="L18" s="24"/>
    </row>
    <row r="19" spans="2:12" s="197" customFormat="1" ht="9.9" hidden="1" customHeight="1" x14ac:dyDescent="0.2">
      <c r="B19" s="24"/>
      <c r="L19" s="24"/>
    </row>
    <row r="20" spans="2:12" s="197" customFormat="1" ht="9.9" hidden="1" customHeight="1" x14ac:dyDescent="0.2">
      <c r="B20" s="24"/>
      <c r="D20" s="205" t="s">
        <v>23</v>
      </c>
      <c r="I20" s="205" t="s">
        <v>20</v>
      </c>
      <c r="J20" s="199" t="str">
        <f>IF('[2]Rekapitulace stavby'!AN16="","",'[2]Rekapitulace stavby'!AN16)</f>
        <v/>
      </c>
      <c r="L20" s="24"/>
    </row>
    <row r="21" spans="2:12" s="197" customFormat="1" ht="9.9" hidden="1" customHeight="1" x14ac:dyDescent="0.2">
      <c r="B21" s="24"/>
      <c r="E21" s="199" t="str">
        <f>IF('[2]Rekapitulace stavby'!E17="","",'[2]Rekapitulace stavby'!E17)</f>
        <v xml:space="preserve"> </v>
      </c>
      <c r="I21" s="205" t="s">
        <v>21</v>
      </c>
      <c r="J21" s="199" t="str">
        <f>IF('[2]Rekapitulace stavby'!AN17="","",'[2]Rekapitulace stavby'!AN17)</f>
        <v/>
      </c>
      <c r="L21" s="24"/>
    </row>
    <row r="22" spans="2:12" s="197" customFormat="1" ht="9.9" hidden="1" customHeight="1" x14ac:dyDescent="0.2">
      <c r="B22" s="24"/>
      <c r="L22" s="24"/>
    </row>
    <row r="23" spans="2:12" s="197" customFormat="1" ht="9.9" hidden="1" customHeight="1" x14ac:dyDescent="0.2">
      <c r="B23" s="24"/>
      <c r="D23" s="205" t="s">
        <v>25</v>
      </c>
      <c r="I23" s="205" t="s">
        <v>20</v>
      </c>
      <c r="J23" s="199" t="str">
        <f>IF('[2]Rekapitulace stavby'!AN19="","",'[2]Rekapitulace stavby'!AN19)</f>
        <v>60162694</v>
      </c>
      <c r="L23" s="24"/>
    </row>
    <row r="24" spans="2:12" s="197" customFormat="1" ht="9.9" hidden="1" customHeight="1" x14ac:dyDescent="0.2">
      <c r="B24" s="24"/>
      <c r="E24" s="199" t="str">
        <f>IF('[2]Rekapitulace stavby'!E20="","",'[2]Rekapitulace stavby'!E20)</f>
        <v>PS 0401 Liberec</v>
      </c>
      <c r="I24" s="205" t="s">
        <v>21</v>
      </c>
      <c r="J24" s="199" t="str">
        <f>IF('[2]Rekapitulace stavby'!AN20="","",'[2]Rekapitulace stavby'!AN20)</f>
        <v>CZ60162694</v>
      </c>
      <c r="L24" s="24"/>
    </row>
    <row r="25" spans="2:12" s="197" customFormat="1" ht="9.9" hidden="1" customHeight="1" x14ac:dyDescent="0.2">
      <c r="B25" s="24"/>
      <c r="L25" s="24"/>
    </row>
    <row r="26" spans="2:12" s="197" customFormat="1" ht="9.9" hidden="1" customHeight="1" x14ac:dyDescent="0.2">
      <c r="B26" s="24"/>
      <c r="D26" s="205" t="s">
        <v>26</v>
      </c>
      <c r="L26" s="24"/>
    </row>
    <row r="27" spans="2:12" s="196" customFormat="1" ht="9.9" hidden="1" customHeight="1" x14ac:dyDescent="0.2">
      <c r="B27" s="75"/>
      <c r="E27" s="589" t="s">
        <v>1</v>
      </c>
      <c r="F27" s="589"/>
      <c r="G27" s="589"/>
      <c r="H27" s="589"/>
      <c r="L27" s="75"/>
    </row>
    <row r="28" spans="2:12" s="197" customFormat="1" ht="9.9" hidden="1" customHeight="1" x14ac:dyDescent="0.2">
      <c r="B28" s="24"/>
      <c r="L28" s="24"/>
    </row>
    <row r="29" spans="2:12" s="197" customFormat="1" ht="9.9" hidden="1" customHeight="1" x14ac:dyDescent="0.2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97" customFormat="1" ht="9.9" hidden="1" customHeight="1" x14ac:dyDescent="0.2">
      <c r="B30" s="24"/>
      <c r="D30" s="76" t="s">
        <v>27</v>
      </c>
      <c r="J30" s="198">
        <f>ROUND(J82, 2)</f>
        <v>0</v>
      </c>
      <c r="L30" s="24"/>
    </row>
    <row r="31" spans="2:12" s="197" customFormat="1" ht="9.9" hidden="1" customHeight="1" x14ac:dyDescent="0.2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97" customFormat="1" ht="9.9" hidden="1" customHeight="1" x14ac:dyDescent="0.2">
      <c r="B32" s="24"/>
      <c r="F32" s="202" t="s">
        <v>29</v>
      </c>
      <c r="I32" s="202" t="s">
        <v>28</v>
      </c>
      <c r="J32" s="202" t="s">
        <v>30</v>
      </c>
      <c r="L32" s="24"/>
    </row>
    <row r="33" spans="2:12" s="197" customFormat="1" ht="9.9" hidden="1" customHeight="1" x14ac:dyDescent="0.2">
      <c r="B33" s="24"/>
      <c r="D33" s="205" t="s">
        <v>31</v>
      </c>
      <c r="E33" s="205" t="s">
        <v>32</v>
      </c>
      <c r="F33" s="77">
        <f>ROUND((SUM(BE82:BE159)),  2)</f>
        <v>0</v>
      </c>
      <c r="I33" s="203">
        <v>0.21</v>
      </c>
      <c r="J33" s="77">
        <f>ROUND(((SUM(BE82:BE159))*I33),  2)</f>
        <v>0</v>
      </c>
      <c r="L33" s="24"/>
    </row>
    <row r="34" spans="2:12" s="197" customFormat="1" ht="9.9" hidden="1" customHeight="1" x14ac:dyDescent="0.2">
      <c r="B34" s="24"/>
      <c r="E34" s="205" t="s">
        <v>33</v>
      </c>
      <c r="F34" s="77">
        <f>ROUND((SUM(BF82:BF159)),  2)</f>
        <v>0</v>
      </c>
      <c r="I34" s="203">
        <v>0.15</v>
      </c>
      <c r="J34" s="77">
        <f>ROUND(((SUM(BF82:BF159))*I34),  2)</f>
        <v>0</v>
      </c>
      <c r="L34" s="24"/>
    </row>
    <row r="35" spans="2:12" s="197" customFormat="1" ht="9.9" hidden="1" customHeight="1" x14ac:dyDescent="0.2">
      <c r="B35" s="24"/>
      <c r="E35" s="205" t="s">
        <v>34</v>
      </c>
      <c r="F35" s="77">
        <f>ROUND((SUM(BG82:BG159)),  2)</f>
        <v>0</v>
      </c>
      <c r="I35" s="203">
        <v>0.21</v>
      </c>
      <c r="J35" s="77">
        <f>0</f>
        <v>0</v>
      </c>
      <c r="L35" s="24"/>
    </row>
    <row r="36" spans="2:12" s="197" customFormat="1" ht="9.9" hidden="1" customHeight="1" x14ac:dyDescent="0.2">
      <c r="B36" s="24"/>
      <c r="E36" s="205" t="s">
        <v>35</v>
      </c>
      <c r="F36" s="77">
        <f>ROUND((SUM(BH82:BH159)),  2)</f>
        <v>0</v>
      </c>
      <c r="I36" s="203">
        <v>0.15</v>
      </c>
      <c r="J36" s="77">
        <f>0</f>
        <v>0</v>
      </c>
      <c r="L36" s="24"/>
    </row>
    <row r="37" spans="2:12" s="197" customFormat="1" ht="9.9" hidden="1" customHeight="1" x14ac:dyDescent="0.2">
      <c r="B37" s="24"/>
      <c r="E37" s="205" t="s">
        <v>36</v>
      </c>
      <c r="F37" s="77">
        <f>ROUND((SUM(BI82:BI159)),  2)</f>
        <v>0</v>
      </c>
      <c r="I37" s="203">
        <v>0</v>
      </c>
      <c r="J37" s="77">
        <f>0</f>
        <v>0</v>
      </c>
      <c r="L37" s="24"/>
    </row>
    <row r="38" spans="2:12" s="197" customFormat="1" ht="9.9" hidden="1" customHeight="1" x14ac:dyDescent="0.2">
      <c r="B38" s="24"/>
      <c r="L38" s="24"/>
    </row>
    <row r="39" spans="2:12" s="197" customFormat="1" ht="9.9" hidden="1" customHeight="1" x14ac:dyDescent="0.2">
      <c r="B39" s="24"/>
      <c r="C39" s="78"/>
      <c r="D39" s="79" t="s">
        <v>37</v>
      </c>
      <c r="E39" s="48"/>
      <c r="F39" s="48"/>
      <c r="G39" s="80" t="s">
        <v>38</v>
      </c>
      <c r="H39" s="81" t="s">
        <v>39</v>
      </c>
      <c r="I39" s="48"/>
      <c r="J39" s="82">
        <f>SUM(J30:J37)</f>
        <v>0</v>
      </c>
      <c r="K39" s="83"/>
      <c r="L39" s="24"/>
    </row>
    <row r="40" spans="2:12" s="197" customFormat="1" ht="9.9" hidden="1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1" spans="2:12" hidden="1" x14ac:dyDescent="0.2"/>
    <row r="42" spans="2:12" hidden="1" x14ac:dyDescent="0.2"/>
    <row r="43" spans="2:12" hidden="1" x14ac:dyDescent="0.2"/>
    <row r="44" spans="2:12" s="197" customFormat="1" ht="6.9" customHeight="1" x14ac:dyDescent="0.2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97" customFormat="1" ht="24.9" customHeight="1" x14ac:dyDescent="0.2">
      <c r="B45" s="24"/>
      <c r="C45" s="18" t="s">
        <v>75</v>
      </c>
      <c r="L45" s="24"/>
    </row>
    <row r="46" spans="2:12" s="197" customFormat="1" ht="6.9" customHeight="1" x14ac:dyDescent="0.2">
      <c r="B46" s="24"/>
      <c r="L46" s="24"/>
    </row>
    <row r="47" spans="2:12" s="197" customFormat="1" ht="12" customHeight="1" x14ac:dyDescent="0.2">
      <c r="B47" s="24"/>
      <c r="C47" s="205" t="s">
        <v>13</v>
      </c>
      <c r="L47" s="409" t="s">
        <v>875</v>
      </c>
    </row>
    <row r="48" spans="2:12" s="197" customFormat="1" ht="16.5" customHeight="1" x14ac:dyDescent="0.2">
      <c r="B48" s="24"/>
      <c r="E48" s="263" t="s">
        <v>707</v>
      </c>
      <c r="F48" s="245"/>
      <c r="G48" s="245"/>
      <c r="H48" s="245"/>
      <c r="L48" s="24"/>
    </row>
    <row r="49" spans="2:47" s="197" customFormat="1" ht="12" customHeight="1" x14ac:dyDescent="0.2">
      <c r="B49" s="24"/>
      <c r="C49" s="205" t="s">
        <v>74</v>
      </c>
      <c r="L49" s="24"/>
    </row>
    <row r="50" spans="2:47" s="197" customFormat="1" ht="16.5" customHeight="1" x14ac:dyDescent="0.2">
      <c r="B50" s="24"/>
      <c r="E50" s="603" t="s">
        <v>874</v>
      </c>
      <c r="F50" s="577"/>
      <c r="G50" s="577"/>
      <c r="H50" s="577"/>
      <c r="L50" s="24"/>
    </row>
    <row r="51" spans="2:47" s="197" customFormat="1" ht="6.9" customHeight="1" x14ac:dyDescent="0.2">
      <c r="B51" s="24"/>
      <c r="L51" s="24"/>
    </row>
    <row r="52" spans="2:47" s="197" customFormat="1" ht="12" customHeight="1" x14ac:dyDescent="0.2">
      <c r="B52" s="24"/>
      <c r="C52" s="205" t="s">
        <v>16</v>
      </c>
      <c r="E52" s="197" t="str">
        <f>'SO 02.1_852_9-11'!$E$52</f>
        <v>LOVOSICE</v>
      </c>
      <c r="F52" s="199" t="str">
        <f>F12</f>
        <v xml:space="preserve"> </v>
      </c>
      <c r="I52" s="205" t="s">
        <v>18</v>
      </c>
      <c r="J52" s="204">
        <v>43524</v>
      </c>
      <c r="L52" s="24"/>
    </row>
    <row r="53" spans="2:47" s="197" customFormat="1" ht="6.9" customHeight="1" x14ac:dyDescent="0.2">
      <c r="B53" s="24"/>
      <c r="L53" s="24"/>
    </row>
    <row r="54" spans="2:47" s="197" customFormat="1" ht="13.65" customHeight="1" x14ac:dyDescent="0.2">
      <c r="B54" s="24"/>
      <c r="C54" s="205" t="s">
        <v>19</v>
      </c>
      <c r="F54" s="199" t="str">
        <f>E15</f>
        <v xml:space="preserve"> </v>
      </c>
      <c r="I54" s="205" t="s">
        <v>23</v>
      </c>
      <c r="J54" s="201" t="str">
        <f>E21</f>
        <v xml:space="preserve"> </v>
      </c>
      <c r="L54" s="24"/>
    </row>
    <row r="55" spans="2:47" s="197" customFormat="1" ht="13.65" customHeight="1" x14ac:dyDescent="0.2">
      <c r="B55" s="24"/>
      <c r="C55" s="205" t="s">
        <v>22</v>
      </c>
      <c r="F55" s="199" t="str">
        <f>IF(E18="","",E18)</f>
        <v xml:space="preserve"> </v>
      </c>
      <c r="I55" s="205" t="s">
        <v>25</v>
      </c>
      <c r="J55" s="201" t="str">
        <f>E24</f>
        <v>PS 0401 Liberec</v>
      </c>
      <c r="L55" s="24"/>
    </row>
    <row r="56" spans="2:47" s="197" customFormat="1" ht="10.35" customHeight="1" x14ac:dyDescent="0.2">
      <c r="B56" s="24"/>
      <c r="L56" s="24"/>
    </row>
    <row r="57" spans="2:47" s="197" customFormat="1" ht="29.25" customHeight="1" x14ac:dyDescent="0.2">
      <c r="B57" s="24"/>
      <c r="C57" s="84" t="s">
        <v>76</v>
      </c>
      <c r="D57" s="78"/>
      <c r="E57" s="78"/>
      <c r="F57" s="78"/>
      <c r="G57" s="78"/>
      <c r="H57" s="78"/>
      <c r="I57" s="78"/>
      <c r="J57" s="85" t="s">
        <v>77</v>
      </c>
      <c r="K57" s="78"/>
      <c r="L57" s="24"/>
    </row>
    <row r="58" spans="2:47" s="197" customFormat="1" ht="10.35" customHeight="1" x14ac:dyDescent="0.2">
      <c r="B58" s="24"/>
      <c r="L58" s="24"/>
    </row>
    <row r="59" spans="2:47" s="197" customFormat="1" ht="22.95" customHeight="1" x14ac:dyDescent="0.2">
      <c r="B59" s="24"/>
      <c r="C59" s="86" t="s">
        <v>78</v>
      </c>
      <c r="D59" s="267"/>
      <c r="E59" s="267"/>
      <c r="F59" s="267"/>
      <c r="G59" s="267"/>
      <c r="H59" s="267"/>
      <c r="I59" s="267"/>
      <c r="J59" s="265">
        <f>SUM(J60:J65)</f>
        <v>0</v>
      </c>
      <c r="L59" s="176"/>
      <c r="AU59" s="199" t="s">
        <v>79</v>
      </c>
    </row>
    <row r="60" spans="2:47" s="7" customFormat="1" ht="24.9" customHeight="1" x14ac:dyDescent="0.2">
      <c r="B60" s="87"/>
      <c r="D60" s="88" t="s">
        <v>624</v>
      </c>
      <c r="E60" s="89"/>
      <c r="F60" s="89"/>
      <c r="G60" s="89"/>
      <c r="H60" s="89"/>
      <c r="I60" s="89"/>
      <c r="J60" s="90">
        <f>SUM(J83)</f>
        <v>0</v>
      </c>
      <c r="L60" s="244"/>
    </row>
    <row r="61" spans="2:47" s="7" customFormat="1" ht="24.9" customHeight="1" x14ac:dyDescent="0.2">
      <c r="B61" s="87"/>
      <c r="D61" s="88" t="s">
        <v>625</v>
      </c>
      <c r="E61" s="89"/>
      <c r="F61" s="89"/>
      <c r="G61" s="89"/>
      <c r="H61" s="89"/>
      <c r="I61" s="89"/>
      <c r="J61" s="90">
        <f>SUM(J117)</f>
        <v>0</v>
      </c>
      <c r="L61" s="87"/>
    </row>
    <row r="62" spans="2:47" s="7" customFormat="1" ht="24.9" customHeight="1" x14ac:dyDescent="0.2">
      <c r="B62" s="87"/>
      <c r="D62" s="88" t="s">
        <v>626</v>
      </c>
      <c r="E62" s="89"/>
      <c r="F62" s="89"/>
      <c r="G62" s="89"/>
      <c r="H62" s="89"/>
      <c r="I62" s="89"/>
      <c r="J62" s="90">
        <f>SUM(J156)</f>
        <v>0</v>
      </c>
      <c r="L62" s="87"/>
    </row>
    <row r="63" spans="2:47" s="197" customFormat="1" ht="21.75" customHeight="1" x14ac:dyDescent="0.2">
      <c r="B63" s="24"/>
      <c r="C63" s="7"/>
      <c r="D63" s="88" t="s">
        <v>495</v>
      </c>
      <c r="E63" s="364"/>
      <c r="F63" s="364"/>
      <c r="G63" s="364"/>
      <c r="H63" s="364"/>
      <c r="I63" s="364"/>
      <c r="J63" s="331">
        <f>SUM(J162)</f>
        <v>0</v>
      </c>
      <c r="L63" s="24"/>
    </row>
    <row r="64" spans="2:47" s="197" customFormat="1" ht="30" customHeight="1" x14ac:dyDescent="0.2">
      <c r="B64" s="34"/>
      <c r="C64" s="267"/>
      <c r="D64" s="377" t="s">
        <v>496</v>
      </c>
      <c r="E64" s="364"/>
      <c r="F64" s="364"/>
      <c r="G64" s="364"/>
      <c r="H64" s="364"/>
      <c r="I64" s="364"/>
      <c r="J64" s="331">
        <f>SUM(J170)</f>
        <v>0</v>
      </c>
      <c r="K64" s="35"/>
      <c r="L64" s="24"/>
    </row>
    <row r="65" spans="2:12" x14ac:dyDescent="0.2">
      <c r="C65" s="37"/>
      <c r="D65" s="37"/>
      <c r="E65" s="37"/>
      <c r="F65" s="37"/>
      <c r="G65" s="37"/>
      <c r="H65" s="37"/>
      <c r="I65" s="37"/>
      <c r="J65" s="37"/>
    </row>
    <row r="68" spans="2:12" s="197" customFormat="1" ht="6.9" customHeight="1" x14ac:dyDescent="0.2"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24"/>
    </row>
    <row r="69" spans="2:12" s="197" customFormat="1" ht="24.9" customHeight="1" x14ac:dyDescent="0.2">
      <c r="B69" s="24"/>
      <c r="C69" s="18" t="s">
        <v>95</v>
      </c>
      <c r="L69" s="24"/>
    </row>
    <row r="70" spans="2:12" s="197" customFormat="1" ht="6.9" customHeight="1" x14ac:dyDescent="0.2">
      <c r="B70" s="24"/>
      <c r="L70" s="24"/>
    </row>
    <row r="71" spans="2:12" s="197" customFormat="1" ht="12" customHeight="1" x14ac:dyDescent="0.2">
      <c r="B71" s="24"/>
      <c r="C71" s="205" t="s">
        <v>13</v>
      </c>
      <c r="L71" s="24"/>
    </row>
    <row r="72" spans="2:12" s="197" customFormat="1" ht="16.5" customHeight="1" x14ac:dyDescent="0.2">
      <c r="B72" s="24"/>
      <c r="E72" s="621" t="s">
        <v>707</v>
      </c>
      <c r="F72" s="622"/>
      <c r="G72" s="622"/>
      <c r="H72" s="622"/>
      <c r="L72" s="24"/>
    </row>
    <row r="73" spans="2:12" s="197" customFormat="1" ht="12" customHeight="1" x14ac:dyDescent="0.2">
      <c r="B73" s="24"/>
      <c r="C73" s="205" t="s">
        <v>74</v>
      </c>
      <c r="L73" s="24"/>
    </row>
    <row r="74" spans="2:12" s="197" customFormat="1" ht="16.5" customHeight="1" x14ac:dyDescent="0.2">
      <c r="B74" s="24"/>
      <c r="E74" s="603" t="str">
        <f t="shared" ref="E74" si="0">$E$50</f>
        <v xml:space="preserve">SO 02.11  -   DPS č.p. 912 MŠ    </v>
      </c>
      <c r="F74" s="577"/>
      <c r="G74" s="577"/>
      <c r="H74" s="577"/>
      <c r="L74" s="24"/>
    </row>
    <row r="75" spans="2:12" s="197" customFormat="1" ht="6.9" customHeight="1" x14ac:dyDescent="0.2">
      <c r="B75" s="24"/>
      <c r="L75" s="24"/>
    </row>
    <row r="76" spans="2:12" s="197" customFormat="1" ht="12" customHeight="1" x14ac:dyDescent="0.2">
      <c r="B76" s="24"/>
      <c r="C76" s="205" t="s">
        <v>16</v>
      </c>
      <c r="E76" s="197" t="str">
        <f>'SO 02.1_852_9-11'!$E$52</f>
        <v>LOVOSICE</v>
      </c>
      <c r="F76" s="199" t="str">
        <f>F12</f>
        <v xml:space="preserve"> </v>
      </c>
      <c r="I76" s="205" t="s">
        <v>18</v>
      </c>
      <c r="J76" s="204" t="str">
        <f>IF(J12="","",J12)</f>
        <v>22.2.2019</v>
      </c>
      <c r="L76" s="24"/>
    </row>
    <row r="77" spans="2:12" s="197" customFormat="1" ht="6.9" customHeight="1" x14ac:dyDescent="0.2">
      <c r="B77" s="24"/>
      <c r="L77" s="24"/>
    </row>
    <row r="78" spans="2:12" s="197" customFormat="1" ht="13.65" customHeight="1" x14ac:dyDescent="0.2">
      <c r="B78" s="24"/>
      <c r="C78" s="205" t="s">
        <v>19</v>
      </c>
      <c r="F78" s="199" t="str">
        <f>E15</f>
        <v xml:space="preserve"> </v>
      </c>
      <c r="I78" s="205" t="s">
        <v>23</v>
      </c>
      <c r="J78" s="201" t="str">
        <f>E21</f>
        <v xml:space="preserve"> </v>
      </c>
      <c r="L78" s="24"/>
    </row>
    <row r="79" spans="2:12" s="197" customFormat="1" ht="13.65" customHeight="1" x14ac:dyDescent="0.2">
      <c r="B79" s="24"/>
      <c r="C79" s="205" t="s">
        <v>22</v>
      </c>
      <c r="F79" s="199" t="str">
        <f>IF(E18="","",E18)</f>
        <v xml:space="preserve"> </v>
      </c>
      <c r="I79" s="205" t="s">
        <v>25</v>
      </c>
      <c r="J79" s="201" t="str">
        <f>E24</f>
        <v>PS 0401 Liberec</v>
      </c>
      <c r="L79" s="24"/>
    </row>
    <row r="80" spans="2:12" s="197" customFormat="1" ht="10.35" customHeight="1" x14ac:dyDescent="0.2">
      <c r="B80" s="24"/>
      <c r="L80" s="24"/>
    </row>
    <row r="81" spans="2:65" s="9" customFormat="1" ht="29.25" customHeight="1" x14ac:dyDescent="0.2">
      <c r="B81" s="95"/>
      <c r="C81" s="96" t="s">
        <v>96</v>
      </c>
      <c r="D81" s="97" t="s">
        <v>46</v>
      </c>
      <c r="E81" s="97" t="s">
        <v>42</v>
      </c>
      <c r="F81" s="97" t="s">
        <v>43</v>
      </c>
      <c r="G81" s="97" t="s">
        <v>97</v>
      </c>
      <c r="H81" s="97" t="s">
        <v>98</v>
      </c>
      <c r="I81" s="97" t="s">
        <v>99</v>
      </c>
      <c r="J81" s="97" t="s">
        <v>77</v>
      </c>
      <c r="K81" s="98" t="s">
        <v>100</v>
      </c>
      <c r="L81" s="403"/>
      <c r="M81" s="50" t="s">
        <v>1</v>
      </c>
      <c r="N81" s="51" t="s">
        <v>31</v>
      </c>
      <c r="O81" s="51" t="s">
        <v>101</v>
      </c>
      <c r="P81" s="51" t="s">
        <v>102</v>
      </c>
      <c r="Q81" s="51" t="s">
        <v>103</v>
      </c>
      <c r="R81" s="51" t="s">
        <v>104</v>
      </c>
      <c r="S81" s="51" t="s">
        <v>105</v>
      </c>
      <c r="T81" s="52" t="s">
        <v>106</v>
      </c>
    </row>
    <row r="82" spans="2:65" s="197" customFormat="1" ht="22.95" customHeight="1" x14ac:dyDescent="0.3">
      <c r="B82" s="24"/>
      <c r="C82" s="55" t="s">
        <v>107</v>
      </c>
      <c r="D82" s="300"/>
      <c r="E82" s="300"/>
      <c r="F82" s="300"/>
      <c r="G82" s="300"/>
      <c r="H82" s="300"/>
      <c r="I82" s="300"/>
      <c r="J82" s="99">
        <f>SUM(J83,J117,J156,J162,J170,J176,J184)</f>
        <v>0</v>
      </c>
      <c r="L82" s="176"/>
      <c r="M82" s="53"/>
      <c r="N82" s="42"/>
      <c r="O82" s="42"/>
      <c r="P82" s="100">
        <f>P83+P117+P156</f>
        <v>36.402000000000001</v>
      </c>
      <c r="Q82" s="42"/>
      <c r="R82" s="100">
        <f>R83+R117+R156</f>
        <v>0.37052999999999997</v>
      </c>
      <c r="S82" s="42"/>
      <c r="T82" s="101">
        <f>T83+T117+T156</f>
        <v>0</v>
      </c>
      <c r="AT82" s="199" t="s">
        <v>60</v>
      </c>
      <c r="AU82" s="199" t="s">
        <v>79</v>
      </c>
      <c r="BK82" s="102">
        <f>BK83+BK117+BK156</f>
        <v>0</v>
      </c>
    </row>
    <row r="83" spans="2:65" s="10" customFormat="1" ht="25.95" customHeight="1" x14ac:dyDescent="0.25">
      <c r="B83" s="103"/>
      <c r="D83" s="273" t="s">
        <v>60</v>
      </c>
      <c r="E83" s="274" t="s">
        <v>108</v>
      </c>
      <c r="F83" s="274" t="s">
        <v>627</v>
      </c>
      <c r="G83" s="275"/>
      <c r="H83" s="275"/>
      <c r="I83" s="275"/>
      <c r="J83" s="276">
        <f>SUM(J84,J86,J93,J96,J100)+J110</f>
        <v>0</v>
      </c>
      <c r="L83" s="103"/>
      <c r="M83" s="107"/>
      <c r="N83" s="108"/>
      <c r="O83" s="108"/>
      <c r="P83" s="109">
        <f>P86+P88+P92</f>
        <v>20.077999999999999</v>
      </c>
      <c r="Q83" s="108"/>
      <c r="R83" s="109">
        <f>R86+R88+R92</f>
        <v>0.34642999999999996</v>
      </c>
      <c r="S83" s="108"/>
      <c r="T83" s="110">
        <f>T86+T88+T92</f>
        <v>0</v>
      </c>
      <c r="AR83" s="104" t="s">
        <v>67</v>
      </c>
      <c r="AT83" s="111" t="s">
        <v>60</v>
      </c>
      <c r="AU83" s="111" t="s">
        <v>61</v>
      </c>
      <c r="AY83" s="104" t="s">
        <v>110</v>
      </c>
      <c r="BK83" s="112">
        <f>BK86+BK88+BK92</f>
        <v>0</v>
      </c>
    </row>
    <row r="84" spans="2:65" s="10" customFormat="1" ht="25.95" customHeight="1" x14ac:dyDescent="0.25">
      <c r="B84" s="103"/>
      <c r="C84" s="275"/>
      <c r="D84" s="273" t="s">
        <v>60</v>
      </c>
      <c r="E84" s="279" t="s">
        <v>69</v>
      </c>
      <c r="F84" s="279" t="s">
        <v>750</v>
      </c>
      <c r="G84" s="275"/>
      <c r="H84" s="275"/>
      <c r="I84" s="275"/>
      <c r="J84" s="280">
        <f>SUM(J85)</f>
        <v>0</v>
      </c>
      <c r="K84" s="275"/>
      <c r="L84" s="175"/>
      <c r="M84" s="107"/>
      <c r="N84" s="108"/>
      <c r="O84" s="108"/>
      <c r="P84" s="109"/>
      <c r="Q84" s="108"/>
      <c r="R84" s="109"/>
      <c r="S84" s="108"/>
      <c r="T84" s="110"/>
      <c r="AR84" s="104"/>
      <c r="AT84" s="111"/>
      <c r="AU84" s="111"/>
      <c r="AY84" s="104"/>
      <c r="BK84" s="112"/>
    </row>
    <row r="85" spans="2:65" s="10" customFormat="1" ht="16.5" customHeight="1" x14ac:dyDescent="0.2">
      <c r="B85" s="103"/>
      <c r="C85" s="301">
        <v>1</v>
      </c>
      <c r="D85" s="281" t="s">
        <v>112</v>
      </c>
      <c r="E85" s="282" t="s">
        <v>751</v>
      </c>
      <c r="F85" s="283" t="s">
        <v>752</v>
      </c>
      <c r="G85" s="284" t="s">
        <v>131</v>
      </c>
      <c r="H85" s="285">
        <v>5.8</v>
      </c>
      <c r="I85" s="286"/>
      <c r="J85" s="286">
        <f>ROUND(I85*H85,2)</f>
        <v>0</v>
      </c>
      <c r="K85" s="283" t="s">
        <v>505</v>
      </c>
      <c r="L85" s="175"/>
      <c r="M85" s="107"/>
      <c r="N85" s="108"/>
      <c r="O85" s="108"/>
      <c r="P85" s="109"/>
      <c r="Q85" s="108"/>
      <c r="R85" s="109"/>
      <c r="S85" s="108"/>
      <c r="T85" s="110"/>
      <c r="AR85" s="104"/>
      <c r="AT85" s="111"/>
      <c r="AU85" s="111"/>
      <c r="AY85" s="104"/>
      <c r="BK85" s="112"/>
    </row>
    <row r="86" spans="2:65" s="10" customFormat="1" ht="16.5" customHeight="1" x14ac:dyDescent="0.25">
      <c r="B86" s="103"/>
      <c r="C86" s="177"/>
      <c r="D86" s="104" t="s">
        <v>60</v>
      </c>
      <c r="E86" s="113" t="s">
        <v>128</v>
      </c>
      <c r="F86" s="113" t="s">
        <v>628</v>
      </c>
      <c r="J86" s="114">
        <f>SUM(J87:J92)</f>
        <v>0</v>
      </c>
      <c r="L86" s="175"/>
      <c r="M86" s="107"/>
      <c r="N86" s="108"/>
      <c r="O86" s="108"/>
      <c r="P86" s="109">
        <f>P87</f>
        <v>0.52500000000000002</v>
      </c>
      <c r="Q86" s="108"/>
      <c r="R86" s="109">
        <f>R87</f>
        <v>6.9169999999999995E-2</v>
      </c>
      <c r="S86" s="108"/>
      <c r="T86" s="110">
        <f>T87</f>
        <v>0</v>
      </c>
      <c r="AR86" s="104" t="s">
        <v>67</v>
      </c>
      <c r="AT86" s="111" t="s">
        <v>60</v>
      </c>
      <c r="AU86" s="111" t="s">
        <v>67</v>
      </c>
      <c r="AY86" s="104" t="s">
        <v>110</v>
      </c>
      <c r="BK86" s="112">
        <f>BK87</f>
        <v>0</v>
      </c>
    </row>
    <row r="87" spans="2:65" s="197" customFormat="1" ht="16.5" customHeight="1" x14ac:dyDescent="0.2">
      <c r="B87" s="115"/>
      <c r="C87" s="181">
        <v>2</v>
      </c>
      <c r="D87" s="181" t="s">
        <v>112</v>
      </c>
      <c r="E87" s="216" t="s">
        <v>723</v>
      </c>
      <c r="F87" s="162" t="s">
        <v>724</v>
      </c>
      <c r="G87" s="213" t="s">
        <v>312</v>
      </c>
      <c r="H87" s="120">
        <v>1</v>
      </c>
      <c r="I87" s="121"/>
      <c r="J87" s="121">
        <f t="shared" ref="J87:J90" si="1">ROUND(I87*H87,2)</f>
        <v>0</v>
      </c>
      <c r="K87" s="162" t="s">
        <v>505</v>
      </c>
      <c r="L87" s="24"/>
      <c r="M87" s="195" t="s">
        <v>1</v>
      </c>
      <c r="N87" s="122" t="s">
        <v>32</v>
      </c>
      <c r="O87" s="123">
        <v>0.52500000000000002</v>
      </c>
      <c r="P87" s="123">
        <f>O87*H87</f>
        <v>0.52500000000000002</v>
      </c>
      <c r="Q87" s="123">
        <v>6.9169999999999995E-2</v>
      </c>
      <c r="R87" s="123">
        <f>Q87*H87</f>
        <v>6.9169999999999995E-2</v>
      </c>
      <c r="S87" s="123">
        <v>0</v>
      </c>
      <c r="T87" s="124">
        <f>S87*H87</f>
        <v>0</v>
      </c>
      <c r="AR87" s="199" t="s">
        <v>116</v>
      </c>
      <c r="AT87" s="199" t="s">
        <v>112</v>
      </c>
      <c r="AU87" s="199" t="s">
        <v>69</v>
      </c>
      <c r="AY87" s="199" t="s">
        <v>110</v>
      </c>
      <c r="BE87" s="125">
        <f>IF(N87="základní",J87,0)</f>
        <v>0</v>
      </c>
      <c r="BF87" s="125">
        <f>IF(N87="snížená",J87,0)</f>
        <v>0</v>
      </c>
      <c r="BG87" s="125">
        <f>IF(N87="zákl. přenesená",J87,0)</f>
        <v>0</v>
      </c>
      <c r="BH87" s="125">
        <f>IF(N87="sníž. přenesená",J87,0)</f>
        <v>0</v>
      </c>
      <c r="BI87" s="125">
        <f>IF(N87="nulová",J87,0)</f>
        <v>0</v>
      </c>
      <c r="BJ87" s="199" t="s">
        <v>67</v>
      </c>
      <c r="BK87" s="125">
        <f>ROUND(I87*H87,2)</f>
        <v>0</v>
      </c>
      <c r="BL87" s="199" t="s">
        <v>116</v>
      </c>
      <c r="BM87" s="199" t="s">
        <v>631</v>
      </c>
    </row>
    <row r="88" spans="2:65" s="10" customFormat="1" ht="16.5" customHeight="1" x14ac:dyDescent="0.2">
      <c r="B88" s="103"/>
      <c r="C88" s="219">
        <v>3</v>
      </c>
      <c r="D88" s="219" t="s">
        <v>112</v>
      </c>
      <c r="E88" s="220" t="s">
        <v>726</v>
      </c>
      <c r="F88" s="143" t="s">
        <v>727</v>
      </c>
      <c r="G88" s="144" t="s">
        <v>312</v>
      </c>
      <c r="H88" s="145">
        <v>1</v>
      </c>
      <c r="I88" s="146"/>
      <c r="J88" s="146">
        <f t="shared" si="1"/>
        <v>0</v>
      </c>
      <c r="K88" s="162" t="s">
        <v>505</v>
      </c>
      <c r="L88" s="103"/>
      <c r="M88" s="107"/>
      <c r="N88" s="108"/>
      <c r="O88" s="108"/>
      <c r="P88" s="109">
        <f>SUM(P89:P91)</f>
        <v>15.007999999999999</v>
      </c>
      <c r="Q88" s="108"/>
      <c r="R88" s="109">
        <f>SUM(R89:R91)</f>
        <v>0.22919999999999999</v>
      </c>
      <c r="S88" s="108"/>
      <c r="T88" s="110">
        <f>SUM(T89:T91)</f>
        <v>0</v>
      </c>
      <c r="AR88" s="104" t="s">
        <v>67</v>
      </c>
      <c r="AT88" s="111" t="s">
        <v>60</v>
      </c>
      <c r="AU88" s="111" t="s">
        <v>67</v>
      </c>
      <c r="AY88" s="104" t="s">
        <v>110</v>
      </c>
      <c r="BK88" s="112">
        <f>SUM(BK89:BK91)</f>
        <v>0</v>
      </c>
    </row>
    <row r="89" spans="2:65" s="197" customFormat="1" ht="16.5" customHeight="1" x14ac:dyDescent="0.2">
      <c r="B89" s="115"/>
      <c r="C89" s="181">
        <v>4</v>
      </c>
      <c r="D89" s="181" t="s">
        <v>112</v>
      </c>
      <c r="E89" s="216" t="s">
        <v>721</v>
      </c>
      <c r="F89" s="162" t="s">
        <v>722</v>
      </c>
      <c r="G89" s="213" t="s">
        <v>243</v>
      </c>
      <c r="H89" s="120">
        <v>4</v>
      </c>
      <c r="I89" s="121"/>
      <c r="J89" s="121">
        <f t="shared" si="1"/>
        <v>0</v>
      </c>
      <c r="K89" s="162" t="s">
        <v>505</v>
      </c>
      <c r="L89" s="24"/>
      <c r="M89" s="195" t="s">
        <v>1</v>
      </c>
      <c r="N89" s="122" t="s">
        <v>32</v>
      </c>
      <c r="O89" s="123">
        <v>1.607</v>
      </c>
      <c r="P89" s="123">
        <f>O89*H89</f>
        <v>6.4279999999999999</v>
      </c>
      <c r="Q89" s="123">
        <v>4.684E-2</v>
      </c>
      <c r="R89" s="123">
        <f>Q89*H89</f>
        <v>0.18736</v>
      </c>
      <c r="S89" s="123">
        <v>0</v>
      </c>
      <c r="T89" s="124">
        <f>S89*H89</f>
        <v>0</v>
      </c>
      <c r="AR89" s="199" t="s">
        <v>116</v>
      </c>
      <c r="AT89" s="199" t="s">
        <v>112</v>
      </c>
      <c r="AU89" s="199" t="s">
        <v>69</v>
      </c>
      <c r="AY89" s="199" t="s">
        <v>110</v>
      </c>
      <c r="BE89" s="125">
        <f>IF(N89="základní",J89,0)</f>
        <v>0</v>
      </c>
      <c r="BF89" s="125">
        <f>IF(N89="snížená",J89,0)</f>
        <v>0</v>
      </c>
      <c r="BG89" s="125">
        <f>IF(N89="zákl. přenesená",J89,0)</f>
        <v>0</v>
      </c>
      <c r="BH89" s="125">
        <f>IF(N89="sníž. přenesená",J89,0)</f>
        <v>0</v>
      </c>
      <c r="BI89" s="125">
        <f>IF(N89="nulová",J89,0)</f>
        <v>0</v>
      </c>
      <c r="BJ89" s="199" t="s">
        <v>67</v>
      </c>
      <c r="BK89" s="125">
        <f>ROUND(I89*H89,2)</f>
        <v>0</v>
      </c>
      <c r="BL89" s="199" t="s">
        <v>116</v>
      </c>
      <c r="BM89" s="199" t="s">
        <v>635</v>
      </c>
    </row>
    <row r="90" spans="2:65" s="197" customFormat="1" ht="16.5" customHeight="1" x14ac:dyDescent="0.2">
      <c r="B90" s="115"/>
      <c r="C90" s="181">
        <v>5</v>
      </c>
      <c r="D90" s="181" t="s">
        <v>112</v>
      </c>
      <c r="E90" s="216" t="s">
        <v>714</v>
      </c>
      <c r="F90" s="162" t="s">
        <v>715</v>
      </c>
      <c r="G90" s="213" t="s">
        <v>461</v>
      </c>
      <c r="H90" s="120">
        <v>4</v>
      </c>
      <c r="I90" s="121"/>
      <c r="J90" s="121">
        <f t="shared" si="1"/>
        <v>0</v>
      </c>
      <c r="K90" s="118" t="s">
        <v>607</v>
      </c>
      <c r="L90" s="147"/>
      <c r="M90" s="148" t="s">
        <v>1</v>
      </c>
      <c r="N90" s="149" t="s">
        <v>32</v>
      </c>
      <c r="O90" s="123">
        <v>0</v>
      </c>
      <c r="P90" s="123">
        <f>O90*H90</f>
        <v>0</v>
      </c>
      <c r="Q90" s="123">
        <v>1.04E-2</v>
      </c>
      <c r="R90" s="123">
        <f>Q90*H90</f>
        <v>4.1599999999999998E-2</v>
      </c>
      <c r="S90" s="123">
        <v>0</v>
      </c>
      <c r="T90" s="124">
        <f>S90*H90</f>
        <v>0</v>
      </c>
      <c r="AR90" s="199" t="s">
        <v>158</v>
      </c>
      <c r="AT90" s="199" t="s">
        <v>184</v>
      </c>
      <c r="AU90" s="199" t="s">
        <v>69</v>
      </c>
      <c r="AY90" s="199" t="s">
        <v>110</v>
      </c>
      <c r="BE90" s="125">
        <f>IF(N90="základní",J90,0)</f>
        <v>0</v>
      </c>
      <c r="BF90" s="125">
        <f>IF(N90="snížená",J90,0)</f>
        <v>0</v>
      </c>
      <c r="BG90" s="125">
        <f>IF(N90="zákl. přenesená",J90,0)</f>
        <v>0</v>
      </c>
      <c r="BH90" s="125">
        <f>IF(N90="sníž. přenesená",J90,0)</f>
        <v>0</v>
      </c>
      <c r="BI90" s="125">
        <f>IF(N90="nulová",J90,0)</f>
        <v>0</v>
      </c>
      <c r="BJ90" s="199" t="s">
        <v>67</v>
      </c>
      <c r="BK90" s="125">
        <f>ROUND(I90*H90,2)</f>
        <v>0</v>
      </c>
      <c r="BL90" s="199" t="s">
        <v>116</v>
      </c>
      <c r="BM90" s="199" t="s">
        <v>638</v>
      </c>
    </row>
    <row r="91" spans="2:65" s="197" customFormat="1" ht="16.5" customHeight="1" x14ac:dyDescent="0.2">
      <c r="B91" s="115"/>
      <c r="C91" s="219">
        <v>6</v>
      </c>
      <c r="D91" s="219" t="s">
        <v>184</v>
      </c>
      <c r="E91" s="220" t="s">
        <v>717</v>
      </c>
      <c r="F91" s="143" t="s">
        <v>718</v>
      </c>
      <c r="G91" s="144" t="s">
        <v>461</v>
      </c>
      <c r="H91" s="145">
        <v>4</v>
      </c>
      <c r="I91" s="146"/>
      <c r="J91" s="146">
        <f>ROUND(I91*H91,2)</f>
        <v>0</v>
      </c>
      <c r="K91" s="143" t="s">
        <v>607</v>
      </c>
      <c r="L91" s="24"/>
      <c r="M91" s="195" t="s">
        <v>1</v>
      </c>
      <c r="N91" s="122" t="s">
        <v>32</v>
      </c>
      <c r="O91" s="123">
        <v>2.145</v>
      </c>
      <c r="P91" s="123">
        <f>O91*H91</f>
        <v>8.58</v>
      </c>
      <c r="Q91" s="123">
        <v>6.0000000000000002E-5</v>
      </c>
      <c r="R91" s="123">
        <f>Q91*H91</f>
        <v>2.4000000000000001E-4</v>
      </c>
      <c r="S91" s="123">
        <v>0</v>
      </c>
      <c r="T91" s="124">
        <f>S91*H91</f>
        <v>0</v>
      </c>
      <c r="AR91" s="199" t="s">
        <v>199</v>
      </c>
      <c r="AT91" s="199" t="s">
        <v>112</v>
      </c>
      <c r="AU91" s="199" t="s">
        <v>69</v>
      </c>
      <c r="AY91" s="199" t="s">
        <v>110</v>
      </c>
      <c r="BE91" s="125">
        <f>IF(N91="základní",J91,0)</f>
        <v>0</v>
      </c>
      <c r="BF91" s="125">
        <f>IF(N91="snížená",J91,0)</f>
        <v>0</v>
      </c>
      <c r="BG91" s="125">
        <f>IF(N91="zákl. přenesená",J91,0)</f>
        <v>0</v>
      </c>
      <c r="BH91" s="125">
        <f>IF(N91="sníž. přenesená",J91,0)</f>
        <v>0</v>
      </c>
      <c r="BI91" s="125">
        <f>IF(N91="nulová",J91,0)</f>
        <v>0</v>
      </c>
      <c r="BJ91" s="199" t="s">
        <v>67</v>
      </c>
      <c r="BK91" s="125">
        <f>ROUND(I91*H91,2)</f>
        <v>0</v>
      </c>
      <c r="BL91" s="199" t="s">
        <v>199</v>
      </c>
      <c r="BM91" s="199" t="s">
        <v>641</v>
      </c>
    </row>
    <row r="92" spans="2:65" s="10" customFormat="1" ht="16.5" customHeight="1" x14ac:dyDescent="0.2">
      <c r="B92" s="103"/>
      <c r="C92" s="219">
        <v>7</v>
      </c>
      <c r="D92" s="219" t="s">
        <v>184</v>
      </c>
      <c r="E92" s="220" t="s">
        <v>719</v>
      </c>
      <c r="F92" s="143" t="s">
        <v>720</v>
      </c>
      <c r="G92" s="144" t="s">
        <v>243</v>
      </c>
      <c r="H92" s="145">
        <v>4</v>
      </c>
      <c r="I92" s="146"/>
      <c r="J92" s="146">
        <f>ROUND(I92*H92,2)</f>
        <v>0</v>
      </c>
      <c r="K92" s="143" t="s">
        <v>607</v>
      </c>
      <c r="L92" s="103"/>
      <c r="M92" s="107"/>
      <c r="N92" s="108"/>
      <c r="O92" s="108"/>
      <c r="P92" s="109">
        <f>SUM(P93:P95)</f>
        <v>4.5449999999999999</v>
      </c>
      <c r="Q92" s="108"/>
      <c r="R92" s="109">
        <f>SUM(R93:R95)</f>
        <v>4.8059999999999999E-2</v>
      </c>
      <c r="S92" s="108"/>
      <c r="T92" s="110">
        <f>SUM(T93:T95)</f>
        <v>0</v>
      </c>
      <c r="AR92" s="104" t="s">
        <v>67</v>
      </c>
      <c r="AT92" s="111" t="s">
        <v>60</v>
      </c>
      <c r="AU92" s="111" t="s">
        <v>67</v>
      </c>
      <c r="AY92" s="104" t="s">
        <v>110</v>
      </c>
      <c r="BK92" s="112">
        <f>SUM(BK93:BK95)</f>
        <v>0</v>
      </c>
    </row>
    <row r="93" spans="2:65" s="197" customFormat="1" ht="16.5" customHeight="1" x14ac:dyDescent="0.25">
      <c r="B93" s="115"/>
      <c r="C93" s="302"/>
      <c r="D93" s="273" t="s">
        <v>60</v>
      </c>
      <c r="E93" s="279" t="s">
        <v>128</v>
      </c>
      <c r="F93" s="279" t="s">
        <v>628</v>
      </c>
      <c r="G93" s="275"/>
      <c r="H93" s="275"/>
      <c r="I93" s="275"/>
      <c r="J93" s="280">
        <f>SUM(J94:J95)</f>
        <v>0</v>
      </c>
      <c r="K93" s="275"/>
      <c r="L93" s="176"/>
      <c r="M93" s="195" t="s">
        <v>1</v>
      </c>
      <c r="N93" s="122" t="s">
        <v>32</v>
      </c>
      <c r="O93" s="123">
        <v>0.39100000000000001</v>
      </c>
      <c r="P93" s="123">
        <f>O93*H93</f>
        <v>0</v>
      </c>
      <c r="Q93" s="123">
        <v>0</v>
      </c>
      <c r="R93" s="123">
        <f>Q93*H93</f>
        <v>0</v>
      </c>
      <c r="S93" s="123">
        <v>3.1E-2</v>
      </c>
      <c r="T93" s="124">
        <f>S93*H93</f>
        <v>0</v>
      </c>
      <c r="AR93" s="199" t="s">
        <v>116</v>
      </c>
      <c r="AT93" s="199" t="s">
        <v>112</v>
      </c>
      <c r="AU93" s="199" t="s">
        <v>69</v>
      </c>
      <c r="AY93" s="199" t="s">
        <v>110</v>
      </c>
      <c r="BE93" s="125">
        <f>IF(N93="základní",J93,0)</f>
        <v>0</v>
      </c>
      <c r="BF93" s="125">
        <f>IF(N93="snížená",J93,0)</f>
        <v>0</v>
      </c>
      <c r="BG93" s="125">
        <f>IF(N93="zákl. přenesená",J93,0)</f>
        <v>0</v>
      </c>
      <c r="BH93" s="125">
        <f>IF(N93="sníž. přenesená",J93,0)</f>
        <v>0</v>
      </c>
      <c r="BI93" s="125">
        <f>IF(N93="nulová",J93,0)</f>
        <v>0</v>
      </c>
      <c r="BJ93" s="199" t="s">
        <v>67</v>
      </c>
      <c r="BK93" s="125">
        <f>ROUND(I93*H93,2)</f>
        <v>0</v>
      </c>
      <c r="BL93" s="199" t="s">
        <v>116</v>
      </c>
      <c r="BM93" s="199" t="s">
        <v>645</v>
      </c>
    </row>
    <row r="94" spans="2:65" s="267" customFormat="1" ht="32.25" customHeight="1" x14ac:dyDescent="0.2">
      <c r="B94" s="115"/>
      <c r="C94" s="301">
        <v>8</v>
      </c>
      <c r="D94" s="281" t="s">
        <v>112</v>
      </c>
      <c r="E94" s="282" t="s">
        <v>753</v>
      </c>
      <c r="F94" s="283" t="s">
        <v>754</v>
      </c>
      <c r="G94" s="284" t="s">
        <v>115</v>
      </c>
      <c r="H94" s="285">
        <v>14</v>
      </c>
      <c r="I94" s="286"/>
      <c r="J94" s="286">
        <f>ROUND(I94*H94,2)</f>
        <v>0</v>
      </c>
      <c r="K94" s="283" t="s">
        <v>505</v>
      </c>
      <c r="L94" s="24"/>
      <c r="M94" s="266"/>
      <c r="N94" s="122"/>
      <c r="O94" s="123"/>
      <c r="P94" s="123"/>
      <c r="Q94" s="123"/>
      <c r="R94" s="123"/>
      <c r="S94" s="123"/>
      <c r="T94" s="124"/>
      <c r="AR94" s="268"/>
      <c r="AT94" s="268"/>
      <c r="AU94" s="268"/>
      <c r="AY94" s="268"/>
      <c r="BE94" s="125"/>
      <c r="BF94" s="125"/>
      <c r="BG94" s="125"/>
      <c r="BH94" s="125"/>
      <c r="BI94" s="125"/>
      <c r="BJ94" s="268"/>
      <c r="BK94" s="125"/>
      <c r="BL94" s="268"/>
      <c r="BM94" s="268"/>
    </row>
    <row r="95" spans="2:65" s="197" customFormat="1" ht="16.5" customHeight="1" x14ac:dyDescent="0.2">
      <c r="B95" s="115"/>
      <c r="C95" s="301">
        <v>9</v>
      </c>
      <c r="D95" s="281" t="s">
        <v>112</v>
      </c>
      <c r="E95" s="282" t="s">
        <v>629</v>
      </c>
      <c r="F95" s="283" t="s">
        <v>630</v>
      </c>
      <c r="G95" s="284" t="s">
        <v>115</v>
      </c>
      <c r="H95" s="285">
        <v>9</v>
      </c>
      <c r="I95" s="286"/>
      <c r="J95" s="286">
        <f>ROUND(I95*H95,2)</f>
        <v>0</v>
      </c>
      <c r="K95" s="283" t="s">
        <v>505</v>
      </c>
      <c r="L95" s="24"/>
      <c r="M95" s="195" t="s">
        <v>1</v>
      </c>
      <c r="N95" s="122" t="s">
        <v>32</v>
      </c>
      <c r="O95" s="123">
        <v>0.505</v>
      </c>
      <c r="P95" s="123">
        <f>O95*H95</f>
        <v>4.5449999999999999</v>
      </c>
      <c r="Q95" s="123">
        <v>5.3400000000000001E-3</v>
      </c>
      <c r="R95" s="123">
        <f>Q95*H95</f>
        <v>4.8059999999999999E-2</v>
      </c>
      <c r="S95" s="123">
        <v>0</v>
      </c>
      <c r="T95" s="124">
        <f>S95*H95</f>
        <v>0</v>
      </c>
      <c r="AR95" s="199" t="s">
        <v>116</v>
      </c>
      <c r="AT95" s="199" t="s">
        <v>112</v>
      </c>
      <c r="AU95" s="199" t="s">
        <v>69</v>
      </c>
      <c r="AY95" s="199" t="s">
        <v>110</v>
      </c>
      <c r="BE95" s="125">
        <f>IF(N95="základní",J95,0)</f>
        <v>0</v>
      </c>
      <c r="BF95" s="125">
        <f>IF(N95="snížená",J95,0)</f>
        <v>0</v>
      </c>
      <c r="BG95" s="125">
        <f>IF(N95="zákl. přenesená",J95,0)</f>
        <v>0</v>
      </c>
      <c r="BH95" s="125">
        <f>IF(N95="sníž. přenesená",J95,0)</f>
        <v>0</v>
      </c>
      <c r="BI95" s="125">
        <f>IF(N95="nulová",J95,0)</f>
        <v>0</v>
      </c>
      <c r="BJ95" s="199" t="s">
        <v>67</v>
      </c>
      <c r="BK95" s="125">
        <f>ROUND(I95*H95,2)</f>
        <v>0</v>
      </c>
      <c r="BL95" s="199" t="s">
        <v>116</v>
      </c>
      <c r="BM95" s="199" t="s">
        <v>648</v>
      </c>
    </row>
    <row r="96" spans="2:65" s="267" customFormat="1" ht="16.5" customHeight="1" x14ac:dyDescent="0.25">
      <c r="B96" s="115"/>
      <c r="C96" s="302"/>
      <c r="D96" s="273" t="s">
        <v>60</v>
      </c>
      <c r="E96" s="279" t="s">
        <v>116</v>
      </c>
      <c r="F96" s="279" t="s">
        <v>755</v>
      </c>
      <c r="G96" s="275"/>
      <c r="H96" s="275"/>
      <c r="I96" s="275"/>
      <c r="J96" s="280">
        <f>SUM(J97:J98)</f>
        <v>0</v>
      </c>
      <c r="K96" s="275"/>
      <c r="L96" s="176"/>
      <c r="M96" s="266"/>
      <c r="N96" s="122"/>
      <c r="O96" s="123"/>
      <c r="P96" s="123"/>
      <c r="Q96" s="123"/>
      <c r="R96" s="123"/>
      <c r="S96" s="123"/>
      <c r="T96" s="124"/>
      <c r="AR96" s="268"/>
      <c r="AT96" s="268"/>
      <c r="AU96" s="268"/>
      <c r="AY96" s="268"/>
      <c r="BE96" s="125"/>
      <c r="BF96" s="125"/>
      <c r="BG96" s="125"/>
      <c r="BH96" s="125"/>
      <c r="BI96" s="125"/>
      <c r="BJ96" s="268"/>
      <c r="BK96" s="125"/>
      <c r="BL96" s="268"/>
      <c r="BM96" s="268"/>
    </row>
    <row r="97" spans="2:65" s="267" customFormat="1" ht="40.5" customHeight="1" x14ac:dyDescent="0.2">
      <c r="B97" s="115"/>
      <c r="C97" s="301">
        <v>10</v>
      </c>
      <c r="D97" s="281" t="s">
        <v>112</v>
      </c>
      <c r="E97" s="282" t="s">
        <v>756</v>
      </c>
      <c r="F97" s="283" t="s">
        <v>757</v>
      </c>
      <c r="G97" s="284" t="s">
        <v>115</v>
      </c>
      <c r="H97" s="285">
        <v>16.64</v>
      </c>
      <c r="I97" s="286"/>
      <c r="J97" s="286">
        <f>ROUND(I97*H97,2)</f>
        <v>0</v>
      </c>
      <c r="K97" s="283" t="s">
        <v>505</v>
      </c>
      <c r="L97" s="24"/>
      <c r="M97" s="266"/>
      <c r="N97" s="122"/>
      <c r="O97" s="123"/>
      <c r="P97" s="123"/>
      <c r="Q97" s="123"/>
      <c r="R97" s="123"/>
      <c r="S97" s="123"/>
      <c r="T97" s="124"/>
      <c r="AR97" s="268"/>
      <c r="AT97" s="268"/>
      <c r="AU97" s="268"/>
      <c r="AY97" s="268"/>
      <c r="BE97" s="125"/>
      <c r="BF97" s="125"/>
      <c r="BG97" s="125"/>
      <c r="BH97" s="125"/>
      <c r="BI97" s="125"/>
      <c r="BJ97" s="268"/>
      <c r="BK97" s="125"/>
      <c r="BL97" s="268"/>
      <c r="BM97" s="268"/>
    </row>
    <row r="98" spans="2:65" s="267" customFormat="1" ht="29.25" customHeight="1" x14ac:dyDescent="0.2">
      <c r="B98" s="115"/>
      <c r="C98" s="301">
        <v>11</v>
      </c>
      <c r="D98" s="281" t="s">
        <v>112</v>
      </c>
      <c r="E98" s="282" t="s">
        <v>758</v>
      </c>
      <c r="F98" s="283" t="s">
        <v>759</v>
      </c>
      <c r="G98" s="284" t="s">
        <v>243</v>
      </c>
      <c r="H98" s="285">
        <v>13</v>
      </c>
      <c r="I98" s="286"/>
      <c r="J98" s="286">
        <f>ROUND(I98*H98,2)</f>
        <v>0</v>
      </c>
      <c r="K98" s="283" t="s">
        <v>505</v>
      </c>
      <c r="L98" s="24"/>
      <c r="M98" s="266"/>
      <c r="N98" s="122"/>
      <c r="O98" s="123"/>
      <c r="P98" s="123"/>
      <c r="Q98" s="123"/>
      <c r="R98" s="123"/>
      <c r="S98" s="123"/>
      <c r="T98" s="124"/>
      <c r="AR98" s="268"/>
      <c r="AT98" s="268"/>
      <c r="AU98" s="268"/>
      <c r="AY98" s="268"/>
      <c r="BE98" s="125"/>
      <c r="BF98" s="125"/>
      <c r="BG98" s="125"/>
      <c r="BH98" s="125"/>
      <c r="BI98" s="125"/>
      <c r="BJ98" s="268"/>
      <c r="BK98" s="125"/>
      <c r="BL98" s="268"/>
      <c r="BM98" s="268"/>
    </row>
    <row r="99" spans="2:65" s="267" customFormat="1" ht="16.5" customHeight="1" x14ac:dyDescent="0.2">
      <c r="B99" s="115"/>
      <c r="C99" s="303"/>
      <c r="D99" s="288" t="s">
        <v>118</v>
      </c>
      <c r="E99" s="289" t="s">
        <v>1</v>
      </c>
      <c r="F99" s="290" t="s">
        <v>760</v>
      </c>
      <c r="G99" s="287"/>
      <c r="H99" s="291">
        <v>13</v>
      </c>
      <c r="I99" s="287"/>
      <c r="J99" s="287"/>
      <c r="K99" s="287"/>
      <c r="L99" s="24"/>
      <c r="M99" s="266"/>
      <c r="N99" s="122"/>
      <c r="O99" s="123"/>
      <c r="P99" s="123"/>
      <c r="Q99" s="123"/>
      <c r="R99" s="123"/>
      <c r="S99" s="123"/>
      <c r="T99" s="124"/>
      <c r="AR99" s="268"/>
      <c r="AT99" s="268"/>
      <c r="AU99" s="268"/>
      <c r="AY99" s="268"/>
      <c r="BE99" s="125"/>
      <c r="BF99" s="125"/>
      <c r="BG99" s="125"/>
      <c r="BH99" s="125"/>
      <c r="BI99" s="125"/>
      <c r="BJ99" s="268"/>
      <c r="BK99" s="125"/>
      <c r="BL99" s="268"/>
      <c r="BM99" s="268"/>
    </row>
    <row r="100" spans="2:65" s="267" customFormat="1" ht="16.5" customHeight="1" x14ac:dyDescent="0.25">
      <c r="B100" s="115"/>
      <c r="C100" s="302"/>
      <c r="D100" s="273" t="s">
        <v>60</v>
      </c>
      <c r="E100" s="279" t="s">
        <v>143</v>
      </c>
      <c r="F100" s="279" t="s">
        <v>632</v>
      </c>
      <c r="G100" s="275"/>
      <c r="H100" s="275"/>
      <c r="I100" s="275"/>
      <c r="J100" s="280">
        <f>SUM(J101:J109)</f>
        <v>0</v>
      </c>
      <c r="K100" s="275"/>
      <c r="L100" s="176"/>
      <c r="M100" s="266"/>
      <c r="N100" s="122"/>
      <c r="O100" s="123"/>
      <c r="P100" s="123"/>
      <c r="Q100" s="123"/>
      <c r="R100" s="123"/>
      <c r="S100" s="123"/>
      <c r="T100" s="124"/>
      <c r="AR100" s="268"/>
      <c r="AT100" s="268"/>
      <c r="AU100" s="268"/>
      <c r="AY100" s="268"/>
      <c r="BE100" s="125"/>
      <c r="BF100" s="125"/>
      <c r="BG100" s="125"/>
      <c r="BH100" s="125"/>
      <c r="BI100" s="125"/>
      <c r="BJ100" s="268"/>
      <c r="BK100" s="125"/>
      <c r="BL100" s="268"/>
      <c r="BM100" s="268"/>
    </row>
    <row r="101" spans="2:65" s="267" customFormat="1" ht="20.399999999999999" x14ac:dyDescent="0.2">
      <c r="B101" s="115"/>
      <c r="C101" s="301">
        <v>12</v>
      </c>
      <c r="D101" s="281" t="s">
        <v>112</v>
      </c>
      <c r="E101" s="282" t="s">
        <v>761</v>
      </c>
      <c r="F101" s="283" t="s">
        <v>762</v>
      </c>
      <c r="G101" s="284" t="s">
        <v>115</v>
      </c>
      <c r="H101" s="285">
        <v>52.8</v>
      </c>
      <c r="I101" s="286"/>
      <c r="J101" s="286">
        <f>ROUND(I101*H101,2)</f>
        <v>0</v>
      </c>
      <c r="K101" s="283" t="s">
        <v>505</v>
      </c>
      <c r="L101" s="24"/>
      <c r="M101" s="266"/>
      <c r="N101" s="122"/>
      <c r="O101" s="123"/>
      <c r="P101" s="123"/>
      <c r="Q101" s="123"/>
      <c r="R101" s="123"/>
      <c r="S101" s="123"/>
      <c r="T101" s="124"/>
      <c r="AR101" s="268"/>
      <c r="AT101" s="268"/>
      <c r="AU101" s="268"/>
      <c r="AY101" s="268"/>
      <c r="BE101" s="125"/>
      <c r="BF101" s="125"/>
      <c r="BG101" s="125"/>
      <c r="BH101" s="125"/>
      <c r="BI101" s="125"/>
      <c r="BJ101" s="268"/>
      <c r="BK101" s="125"/>
      <c r="BL101" s="268"/>
      <c r="BM101" s="268"/>
    </row>
    <row r="102" spans="2:65" s="267" customFormat="1" ht="16.5" customHeight="1" x14ac:dyDescent="0.2">
      <c r="B102" s="115"/>
      <c r="C102" s="301">
        <v>13</v>
      </c>
      <c r="D102" s="281" t="s">
        <v>112</v>
      </c>
      <c r="E102" s="282" t="s">
        <v>763</v>
      </c>
      <c r="F102" s="283" t="s">
        <v>764</v>
      </c>
      <c r="G102" s="284" t="s">
        <v>115</v>
      </c>
      <c r="H102" s="285">
        <v>34.799999999999997</v>
      </c>
      <c r="I102" s="286"/>
      <c r="J102" s="286">
        <f>ROUND(I102*H102,2)</f>
        <v>0</v>
      </c>
      <c r="K102" s="283" t="s">
        <v>505</v>
      </c>
      <c r="L102" s="24"/>
      <c r="M102" s="266"/>
      <c r="N102" s="122"/>
      <c r="O102" s="123"/>
      <c r="P102" s="123"/>
      <c r="Q102" s="123"/>
      <c r="R102" s="123"/>
      <c r="S102" s="123"/>
      <c r="T102" s="124"/>
      <c r="AR102" s="268"/>
      <c r="AT102" s="268"/>
      <c r="AU102" s="268"/>
      <c r="AY102" s="268"/>
      <c r="BE102" s="125"/>
      <c r="BF102" s="125"/>
      <c r="BG102" s="125"/>
      <c r="BH102" s="125"/>
      <c r="BI102" s="125"/>
      <c r="BJ102" s="268"/>
      <c r="BK102" s="125"/>
      <c r="BL102" s="268"/>
      <c r="BM102" s="268"/>
    </row>
    <row r="103" spans="2:65" s="267" customFormat="1" ht="16.5" customHeight="1" x14ac:dyDescent="0.2">
      <c r="B103" s="115"/>
      <c r="C103" s="301">
        <v>14</v>
      </c>
      <c r="D103" s="281" t="s">
        <v>112</v>
      </c>
      <c r="E103" s="282" t="s">
        <v>765</v>
      </c>
      <c r="F103" s="283" t="s">
        <v>766</v>
      </c>
      <c r="G103" s="284" t="s">
        <v>131</v>
      </c>
      <c r="H103" s="285">
        <v>1.9970000000000001</v>
      </c>
      <c r="I103" s="286"/>
      <c r="J103" s="286">
        <f>ROUND(I103*H103,2)</f>
        <v>0</v>
      </c>
      <c r="K103" s="283" t="s">
        <v>505</v>
      </c>
      <c r="L103" s="24"/>
      <c r="M103" s="266"/>
      <c r="N103" s="122"/>
      <c r="O103" s="123"/>
      <c r="P103" s="123"/>
      <c r="Q103" s="123"/>
      <c r="R103" s="123"/>
      <c r="S103" s="123"/>
      <c r="T103" s="124"/>
      <c r="AR103" s="268"/>
      <c r="AT103" s="268"/>
      <c r="AU103" s="268"/>
      <c r="AY103" s="268"/>
      <c r="BE103" s="125"/>
      <c r="BF103" s="125"/>
      <c r="BG103" s="125"/>
      <c r="BH103" s="125"/>
      <c r="BI103" s="125"/>
      <c r="BJ103" s="268"/>
      <c r="BK103" s="125"/>
      <c r="BL103" s="268"/>
      <c r="BM103" s="268"/>
    </row>
    <row r="104" spans="2:65" s="267" customFormat="1" ht="16.5" customHeight="1" x14ac:dyDescent="0.2">
      <c r="B104" s="115"/>
      <c r="C104" s="303"/>
      <c r="D104" s="288" t="s">
        <v>118</v>
      </c>
      <c r="E104" s="289" t="s">
        <v>1</v>
      </c>
      <c r="F104" s="290" t="s">
        <v>767</v>
      </c>
      <c r="G104" s="287"/>
      <c r="H104" s="291">
        <v>1.9970000000000001</v>
      </c>
      <c r="I104" s="287"/>
      <c r="J104" s="287"/>
      <c r="K104" s="287"/>
      <c r="L104" s="24"/>
      <c r="M104" s="266"/>
      <c r="N104" s="122"/>
      <c r="O104" s="123"/>
      <c r="P104" s="123"/>
      <c r="Q104" s="123"/>
      <c r="R104" s="123"/>
      <c r="S104" s="123"/>
      <c r="T104" s="124"/>
      <c r="AR104" s="268"/>
      <c r="AT104" s="268"/>
      <c r="AU104" s="268"/>
      <c r="AY104" s="268"/>
      <c r="BE104" s="125"/>
      <c r="BF104" s="125"/>
      <c r="BG104" s="125"/>
      <c r="BH104" s="125"/>
      <c r="BI104" s="125"/>
      <c r="BJ104" s="268"/>
      <c r="BK104" s="125"/>
      <c r="BL104" s="268"/>
      <c r="BM104" s="268"/>
    </row>
    <row r="105" spans="2:65" s="267" customFormat="1" ht="16.5" customHeight="1" x14ac:dyDescent="0.2">
      <c r="B105" s="115"/>
      <c r="C105" s="301">
        <v>15</v>
      </c>
      <c r="D105" s="281" t="s">
        <v>112</v>
      </c>
      <c r="E105" s="282" t="s">
        <v>768</v>
      </c>
      <c r="F105" s="283" t="s">
        <v>769</v>
      </c>
      <c r="G105" s="284" t="s">
        <v>115</v>
      </c>
      <c r="H105" s="285">
        <v>15.625</v>
      </c>
      <c r="I105" s="286"/>
      <c r="J105" s="286">
        <f>ROUND(I105*H105,2)</f>
        <v>0</v>
      </c>
      <c r="K105" s="283" t="s">
        <v>505</v>
      </c>
      <c r="L105" s="24"/>
      <c r="M105" s="266"/>
      <c r="N105" s="122"/>
      <c r="O105" s="123"/>
      <c r="P105" s="123"/>
      <c r="Q105" s="123"/>
      <c r="R105" s="123"/>
      <c r="S105" s="123"/>
      <c r="T105" s="124"/>
      <c r="AR105" s="268"/>
      <c r="AT105" s="268"/>
      <c r="AU105" s="268"/>
      <c r="AY105" s="268"/>
      <c r="BE105" s="125"/>
      <c r="BF105" s="125"/>
      <c r="BG105" s="125"/>
      <c r="BH105" s="125"/>
      <c r="BI105" s="125"/>
      <c r="BJ105" s="268"/>
      <c r="BK105" s="125"/>
      <c r="BL105" s="268"/>
      <c r="BM105" s="268"/>
    </row>
    <row r="106" spans="2:65" s="267" customFormat="1" ht="16.5" customHeight="1" x14ac:dyDescent="0.2">
      <c r="B106" s="115"/>
      <c r="C106" s="303"/>
      <c r="D106" s="288" t="s">
        <v>118</v>
      </c>
      <c r="E106" s="289" t="s">
        <v>1</v>
      </c>
      <c r="F106" s="290" t="s">
        <v>770</v>
      </c>
      <c r="G106" s="287"/>
      <c r="H106" s="291">
        <v>15.625</v>
      </c>
      <c r="I106" s="287"/>
      <c r="J106" s="287"/>
      <c r="K106" s="287"/>
      <c r="L106" s="24"/>
      <c r="M106" s="266"/>
      <c r="N106" s="122"/>
      <c r="O106" s="123"/>
      <c r="P106" s="123"/>
      <c r="Q106" s="123"/>
      <c r="R106" s="123"/>
      <c r="S106" s="123"/>
      <c r="T106" s="124"/>
      <c r="AR106" s="268"/>
      <c r="AT106" s="268"/>
      <c r="AU106" s="268"/>
      <c r="AY106" s="268"/>
      <c r="BE106" s="125"/>
      <c r="BF106" s="125"/>
      <c r="BG106" s="125"/>
      <c r="BH106" s="125"/>
      <c r="BI106" s="125"/>
      <c r="BJ106" s="268"/>
      <c r="BK106" s="125"/>
      <c r="BL106" s="268"/>
      <c r="BM106" s="268"/>
    </row>
    <row r="107" spans="2:65" s="267" customFormat="1" ht="16.5" customHeight="1" x14ac:dyDescent="0.2">
      <c r="B107" s="115"/>
      <c r="C107" s="301">
        <v>16</v>
      </c>
      <c r="D107" s="281" t="s">
        <v>112</v>
      </c>
      <c r="E107" s="282" t="s">
        <v>771</v>
      </c>
      <c r="F107" s="283" t="s">
        <v>772</v>
      </c>
      <c r="G107" s="284" t="s">
        <v>115</v>
      </c>
      <c r="H107" s="285">
        <v>16.64</v>
      </c>
      <c r="I107" s="286"/>
      <c r="J107" s="286">
        <f>ROUND(I107*H107,2)</f>
        <v>0</v>
      </c>
      <c r="K107" s="283" t="s">
        <v>505</v>
      </c>
      <c r="L107" s="24"/>
      <c r="M107" s="266"/>
      <c r="N107" s="122"/>
      <c r="O107" s="123"/>
      <c r="P107" s="123"/>
      <c r="Q107" s="123"/>
      <c r="R107" s="123"/>
      <c r="S107" s="123"/>
      <c r="T107" s="124"/>
      <c r="AR107" s="268"/>
      <c r="AT107" s="268"/>
      <c r="AU107" s="268"/>
      <c r="AY107" s="268"/>
      <c r="BE107" s="125"/>
      <c r="BF107" s="125"/>
      <c r="BG107" s="125"/>
      <c r="BH107" s="125"/>
      <c r="BI107" s="125"/>
      <c r="BJ107" s="268"/>
      <c r="BK107" s="125"/>
      <c r="BL107" s="268"/>
      <c r="BM107" s="268"/>
    </row>
    <row r="108" spans="2:65" s="267" customFormat="1" ht="20.399999999999999" x14ac:dyDescent="0.2">
      <c r="B108" s="115"/>
      <c r="C108" s="301">
        <v>17</v>
      </c>
      <c r="D108" s="281" t="s">
        <v>112</v>
      </c>
      <c r="E108" s="282" t="s">
        <v>773</v>
      </c>
      <c r="F108" s="283" t="s">
        <v>774</v>
      </c>
      <c r="G108" s="284" t="s">
        <v>312</v>
      </c>
      <c r="H108" s="285">
        <v>1</v>
      </c>
      <c r="I108" s="286"/>
      <c r="J108" s="286">
        <f>ROUND(I108*H108,2)</f>
        <v>0</v>
      </c>
      <c r="K108" s="283" t="s">
        <v>505</v>
      </c>
      <c r="L108" s="24"/>
      <c r="M108" s="266"/>
      <c r="N108" s="122"/>
      <c r="O108" s="123"/>
      <c r="P108" s="123"/>
      <c r="Q108" s="123"/>
      <c r="R108" s="123"/>
      <c r="S108" s="123"/>
      <c r="T108" s="124"/>
      <c r="AR108" s="268"/>
      <c r="AT108" s="268"/>
      <c r="AU108" s="268"/>
      <c r="AY108" s="268"/>
      <c r="BE108" s="125"/>
      <c r="BF108" s="125"/>
      <c r="BG108" s="125"/>
      <c r="BH108" s="125"/>
      <c r="BI108" s="125"/>
      <c r="BJ108" s="268"/>
      <c r="BK108" s="125"/>
      <c r="BL108" s="268"/>
      <c r="BM108" s="268"/>
    </row>
    <row r="109" spans="2:65" s="267" customFormat="1" ht="16.5" customHeight="1" x14ac:dyDescent="0.2">
      <c r="B109" s="115"/>
      <c r="C109" s="304">
        <v>18</v>
      </c>
      <c r="D109" s="292" t="s">
        <v>184</v>
      </c>
      <c r="E109" s="293" t="s">
        <v>775</v>
      </c>
      <c r="F109" s="294" t="s">
        <v>776</v>
      </c>
      <c r="G109" s="295" t="s">
        <v>312</v>
      </c>
      <c r="H109" s="296">
        <v>1</v>
      </c>
      <c r="I109" s="297"/>
      <c r="J109" s="297">
        <f>ROUND(I109*H109,2)</f>
        <v>0</v>
      </c>
      <c r="K109" s="294" t="s">
        <v>505</v>
      </c>
      <c r="L109" s="24"/>
      <c r="M109" s="266"/>
      <c r="N109" s="122"/>
      <c r="O109" s="123"/>
      <c r="P109" s="123"/>
      <c r="Q109" s="123"/>
      <c r="R109" s="123"/>
      <c r="S109" s="123"/>
      <c r="T109" s="124"/>
      <c r="AR109" s="268"/>
      <c r="AT109" s="268"/>
      <c r="AU109" s="268"/>
      <c r="AY109" s="268"/>
      <c r="BE109" s="125"/>
      <c r="BF109" s="125"/>
      <c r="BG109" s="125"/>
      <c r="BH109" s="125"/>
      <c r="BI109" s="125"/>
      <c r="BJ109" s="268"/>
      <c r="BK109" s="125"/>
      <c r="BL109" s="268"/>
      <c r="BM109" s="268"/>
    </row>
    <row r="110" spans="2:65" s="267" customFormat="1" ht="16.5" customHeight="1" x14ac:dyDescent="0.25">
      <c r="B110" s="115"/>
      <c r="C110" s="329"/>
      <c r="D110" s="398" t="s">
        <v>60</v>
      </c>
      <c r="E110" s="398" t="s">
        <v>158</v>
      </c>
      <c r="F110" s="398" t="s">
        <v>498</v>
      </c>
      <c r="G110" s="399"/>
      <c r="H110" s="399"/>
      <c r="I110" s="399"/>
      <c r="J110" s="400">
        <f>SUM(J111:J116)</f>
        <v>0</v>
      </c>
      <c r="K110" s="307"/>
      <c r="L110" s="176"/>
      <c r="M110" s="266"/>
      <c r="N110" s="122"/>
      <c r="O110" s="123"/>
      <c r="P110" s="123"/>
      <c r="Q110" s="123"/>
      <c r="R110" s="123"/>
      <c r="S110" s="123"/>
      <c r="T110" s="124"/>
      <c r="AR110" s="268"/>
      <c r="AT110" s="268"/>
      <c r="AU110" s="268"/>
      <c r="AY110" s="268"/>
      <c r="BE110" s="125"/>
      <c r="BF110" s="125"/>
      <c r="BG110" s="125"/>
      <c r="BH110" s="125"/>
      <c r="BI110" s="125"/>
      <c r="BJ110" s="268"/>
      <c r="BK110" s="125"/>
      <c r="BL110" s="268"/>
      <c r="BM110" s="268"/>
    </row>
    <row r="111" spans="2:65" s="267" customFormat="1" ht="26.1" customHeight="1" x14ac:dyDescent="0.2">
      <c r="B111" s="115"/>
      <c r="C111" s="281">
        <v>19</v>
      </c>
      <c r="D111" s="281" t="s">
        <v>112</v>
      </c>
      <c r="E111" s="282" t="s">
        <v>337</v>
      </c>
      <c r="F111" s="283" t="s">
        <v>338</v>
      </c>
      <c r="G111" s="284" t="s">
        <v>243</v>
      </c>
      <c r="H111" s="285">
        <v>37</v>
      </c>
      <c r="I111" s="286"/>
      <c r="J111" s="286">
        <f>ROUND(I111*H111,2)</f>
        <v>0</v>
      </c>
      <c r="K111" s="283" t="s">
        <v>1</v>
      </c>
      <c r="L111" s="24"/>
      <c r="M111" s="266"/>
      <c r="N111" s="122"/>
      <c r="O111" s="123"/>
      <c r="P111" s="123"/>
      <c r="Q111" s="123"/>
      <c r="R111" s="123"/>
      <c r="S111" s="123"/>
      <c r="T111" s="124"/>
      <c r="AR111" s="268"/>
      <c r="AT111" s="268"/>
      <c r="AU111" s="268"/>
      <c r="AY111" s="268"/>
      <c r="BE111" s="125"/>
      <c r="BF111" s="125"/>
      <c r="BG111" s="125"/>
      <c r="BH111" s="125"/>
      <c r="BI111" s="125"/>
      <c r="BJ111" s="268"/>
      <c r="BK111" s="125"/>
      <c r="BL111" s="268"/>
      <c r="BM111" s="268"/>
    </row>
    <row r="112" spans="2:65" s="267" customFormat="1" ht="26.1" customHeight="1" x14ac:dyDescent="0.2">
      <c r="B112" s="115"/>
      <c r="C112" s="298"/>
      <c r="D112" s="311" t="s">
        <v>245</v>
      </c>
      <c r="E112" s="298"/>
      <c r="F112" s="326" t="s">
        <v>859</v>
      </c>
      <c r="G112" s="298"/>
      <c r="H112" s="298"/>
      <c r="I112" s="298"/>
      <c r="J112" s="298"/>
      <c r="K112" s="298"/>
      <c r="L112" s="24"/>
      <c r="M112" s="266"/>
      <c r="N112" s="122"/>
      <c r="O112" s="123"/>
      <c r="P112" s="123"/>
      <c r="Q112" s="123"/>
      <c r="R112" s="123"/>
      <c r="S112" s="123"/>
      <c r="T112" s="124"/>
      <c r="AR112" s="268"/>
      <c r="AT112" s="268"/>
      <c r="AU112" s="268"/>
      <c r="AY112" s="268"/>
      <c r="BE112" s="125"/>
      <c r="BF112" s="125"/>
      <c r="BG112" s="125"/>
      <c r="BH112" s="125"/>
      <c r="BI112" s="125"/>
      <c r="BJ112" s="268"/>
      <c r="BK112" s="125"/>
      <c r="BL112" s="268"/>
      <c r="BM112" s="268"/>
    </row>
    <row r="113" spans="2:65" s="267" customFormat="1" ht="26.1" customHeight="1" x14ac:dyDescent="0.2">
      <c r="B113" s="115"/>
      <c r="C113" s="314"/>
      <c r="D113" s="311" t="s">
        <v>118</v>
      </c>
      <c r="E113" s="312" t="s">
        <v>1</v>
      </c>
      <c r="F113" s="313" t="s">
        <v>825</v>
      </c>
      <c r="G113" s="314"/>
      <c r="H113" s="315">
        <v>7</v>
      </c>
      <c r="I113" s="314"/>
      <c r="J113" s="314"/>
      <c r="K113" s="314"/>
      <c r="L113" s="24"/>
      <c r="M113" s="266"/>
      <c r="N113" s="122"/>
      <c r="O113" s="123"/>
      <c r="P113" s="123"/>
      <c r="Q113" s="123"/>
      <c r="R113" s="123"/>
      <c r="S113" s="123"/>
      <c r="T113" s="124"/>
      <c r="AR113" s="268"/>
      <c r="AT113" s="268"/>
      <c r="AU113" s="268"/>
      <c r="AY113" s="268"/>
      <c r="BE113" s="125"/>
      <c r="BF113" s="125"/>
      <c r="BG113" s="125"/>
      <c r="BH113" s="125"/>
      <c r="BI113" s="125"/>
      <c r="BJ113" s="268"/>
      <c r="BK113" s="125"/>
      <c r="BL113" s="268"/>
      <c r="BM113" s="268"/>
    </row>
    <row r="114" spans="2:65" s="267" customFormat="1" ht="26.1" customHeight="1" x14ac:dyDescent="0.2">
      <c r="B114" s="115"/>
      <c r="C114" s="314"/>
      <c r="D114" s="311" t="s">
        <v>118</v>
      </c>
      <c r="E114" s="312" t="s">
        <v>1</v>
      </c>
      <c r="F114" s="313" t="s">
        <v>860</v>
      </c>
      <c r="G114" s="314"/>
      <c r="H114" s="315">
        <v>30</v>
      </c>
      <c r="I114" s="314"/>
      <c r="J114" s="314"/>
      <c r="K114" s="314"/>
      <c r="L114" s="24"/>
      <c r="M114" s="266"/>
      <c r="N114" s="122"/>
      <c r="O114" s="123"/>
      <c r="P114" s="123"/>
      <c r="Q114" s="123"/>
      <c r="R114" s="123"/>
      <c r="S114" s="123"/>
      <c r="T114" s="124"/>
      <c r="AR114" s="268"/>
      <c r="AT114" s="268"/>
      <c r="AU114" s="268"/>
      <c r="AY114" s="268"/>
      <c r="BE114" s="125"/>
      <c r="BF114" s="125"/>
      <c r="BG114" s="125"/>
      <c r="BH114" s="125"/>
      <c r="BI114" s="125"/>
      <c r="BJ114" s="268"/>
      <c r="BK114" s="125"/>
      <c r="BL114" s="268"/>
      <c r="BM114" s="268"/>
    </row>
    <row r="115" spans="2:65" s="267" customFormat="1" ht="26.1" customHeight="1" x14ac:dyDescent="0.2">
      <c r="B115" s="115"/>
      <c r="C115" s="318"/>
      <c r="D115" s="311" t="s">
        <v>118</v>
      </c>
      <c r="E115" s="316" t="s">
        <v>1</v>
      </c>
      <c r="F115" s="317" t="s">
        <v>123</v>
      </c>
      <c r="G115" s="318"/>
      <c r="H115" s="319">
        <v>37</v>
      </c>
      <c r="I115" s="318"/>
      <c r="J115" s="318"/>
      <c r="K115" s="318"/>
      <c r="L115" s="24"/>
      <c r="M115" s="266"/>
      <c r="N115" s="122"/>
      <c r="O115" s="123"/>
      <c r="P115" s="123"/>
      <c r="Q115" s="123"/>
      <c r="R115" s="123"/>
      <c r="S115" s="123"/>
      <c r="T115" s="124"/>
      <c r="AR115" s="268"/>
      <c r="AT115" s="268"/>
      <c r="AU115" s="268"/>
      <c r="AY115" s="268"/>
      <c r="BE115" s="125"/>
      <c r="BF115" s="125"/>
      <c r="BG115" s="125"/>
      <c r="BH115" s="125"/>
      <c r="BI115" s="125"/>
      <c r="BJ115" s="268"/>
      <c r="BK115" s="125"/>
      <c r="BL115" s="268"/>
      <c r="BM115" s="268"/>
    </row>
    <row r="116" spans="2:65" s="267" customFormat="1" ht="16.5" customHeight="1" x14ac:dyDescent="0.2">
      <c r="B116" s="115"/>
      <c r="C116" s="281">
        <v>20</v>
      </c>
      <c r="D116" s="281" t="s">
        <v>112</v>
      </c>
      <c r="E116" s="282" t="s">
        <v>341</v>
      </c>
      <c r="F116" s="283" t="s">
        <v>342</v>
      </c>
      <c r="G116" s="284" t="s">
        <v>243</v>
      </c>
      <c r="H116" s="285">
        <v>37</v>
      </c>
      <c r="I116" s="286"/>
      <c r="J116" s="286">
        <f>ROUND(I116*H116,2)</f>
        <v>0</v>
      </c>
      <c r="K116" s="283" t="s">
        <v>1</v>
      </c>
      <c r="L116" s="24"/>
      <c r="M116" s="266"/>
      <c r="N116" s="122"/>
      <c r="O116" s="123"/>
      <c r="P116" s="123"/>
      <c r="Q116" s="123"/>
      <c r="R116" s="123"/>
      <c r="S116" s="123"/>
      <c r="T116" s="124"/>
      <c r="AR116" s="268"/>
      <c r="AT116" s="268"/>
      <c r="AU116" s="268"/>
      <c r="AY116" s="268"/>
      <c r="BE116" s="125"/>
      <c r="BF116" s="125"/>
      <c r="BG116" s="125"/>
      <c r="BH116" s="125"/>
      <c r="BI116" s="125"/>
      <c r="BJ116" s="268"/>
      <c r="BK116" s="125"/>
      <c r="BL116" s="268"/>
      <c r="BM116" s="268"/>
    </row>
    <row r="117" spans="2:65" s="10" customFormat="1" ht="26.1" customHeight="1" x14ac:dyDescent="0.25">
      <c r="B117" s="103"/>
      <c r="C117" s="177"/>
      <c r="D117" s="225" t="s">
        <v>60</v>
      </c>
      <c r="E117" s="227" t="s">
        <v>410</v>
      </c>
      <c r="F117" s="105" t="s">
        <v>649</v>
      </c>
      <c r="J117" s="106">
        <f>SUM(J118,J122,J129,J136,J141,J144,J148,J152)</f>
        <v>0</v>
      </c>
      <c r="L117" s="103"/>
      <c r="M117" s="107"/>
      <c r="N117" s="108"/>
      <c r="O117" s="108"/>
      <c r="P117" s="109">
        <f>P129+P141+P144+P147+P150+P155</f>
        <v>14.484</v>
      </c>
      <c r="Q117" s="108"/>
      <c r="R117" s="109">
        <f>R129+R141+R144+R147+R150+R155</f>
        <v>1.9300000000000001E-2</v>
      </c>
      <c r="S117" s="108"/>
      <c r="T117" s="110">
        <f>T129+T141+T144+T147+T150+T155</f>
        <v>0</v>
      </c>
      <c r="AR117" s="104" t="s">
        <v>69</v>
      </c>
      <c r="AT117" s="111" t="s">
        <v>60</v>
      </c>
      <c r="AU117" s="111" t="s">
        <v>61</v>
      </c>
      <c r="AY117" s="104" t="s">
        <v>110</v>
      </c>
      <c r="BK117" s="112">
        <f>BK129+BK141+BK144+BK147+BK150+BK155</f>
        <v>0</v>
      </c>
    </row>
    <row r="118" spans="2:65" s="10" customFormat="1" ht="26.1" customHeight="1" x14ac:dyDescent="0.25">
      <c r="B118" s="103"/>
      <c r="C118" s="302"/>
      <c r="D118" s="273" t="s">
        <v>60</v>
      </c>
      <c r="E118" s="279" t="s">
        <v>412</v>
      </c>
      <c r="F118" s="279" t="s">
        <v>777</v>
      </c>
      <c r="G118" s="275"/>
      <c r="H118" s="275"/>
      <c r="I118" s="275"/>
      <c r="J118" s="280">
        <f>SUM(J119:J120)</f>
        <v>0</v>
      </c>
      <c r="K118" s="275"/>
      <c r="L118" s="175"/>
      <c r="M118" s="107"/>
      <c r="N118" s="108"/>
      <c r="O118" s="108"/>
      <c r="P118" s="109"/>
      <c r="Q118" s="108"/>
      <c r="R118" s="109"/>
      <c r="S118" s="108"/>
      <c r="T118" s="110"/>
      <c r="AR118" s="104"/>
      <c r="AT118" s="111"/>
      <c r="AU118" s="111"/>
      <c r="AY118" s="104"/>
      <c r="BK118" s="112"/>
    </row>
    <row r="119" spans="2:65" s="10" customFormat="1" ht="16.5" customHeight="1" x14ac:dyDescent="0.2">
      <c r="B119" s="103"/>
      <c r="C119" s="301">
        <v>21</v>
      </c>
      <c r="D119" s="281" t="s">
        <v>112</v>
      </c>
      <c r="E119" s="282" t="s">
        <v>778</v>
      </c>
      <c r="F119" s="283" t="s">
        <v>779</v>
      </c>
      <c r="G119" s="284" t="s">
        <v>115</v>
      </c>
      <c r="H119" s="285">
        <v>16.64</v>
      </c>
      <c r="I119" s="286"/>
      <c r="J119" s="286">
        <f>ROUND(I119*H119,2)</f>
        <v>0</v>
      </c>
      <c r="K119" s="283" t="s">
        <v>505</v>
      </c>
      <c r="L119" s="103"/>
      <c r="M119" s="107"/>
      <c r="N119" s="108"/>
      <c r="O119" s="108"/>
      <c r="P119" s="109"/>
      <c r="Q119" s="108"/>
      <c r="R119" s="109"/>
      <c r="S119" s="108"/>
      <c r="T119" s="110"/>
      <c r="AR119" s="104"/>
      <c r="AT119" s="111"/>
      <c r="AU119" s="111"/>
      <c r="AY119" s="104"/>
      <c r="BK119" s="112"/>
    </row>
    <row r="120" spans="2:65" s="10" customFormat="1" ht="16.5" customHeight="1" x14ac:dyDescent="0.2">
      <c r="B120" s="103"/>
      <c r="C120" s="304">
        <v>22</v>
      </c>
      <c r="D120" s="292" t="s">
        <v>184</v>
      </c>
      <c r="E120" s="293" t="s">
        <v>418</v>
      </c>
      <c r="F120" s="294" t="s">
        <v>780</v>
      </c>
      <c r="G120" s="295" t="s">
        <v>115</v>
      </c>
      <c r="H120" s="296">
        <v>19.135999999999999</v>
      </c>
      <c r="I120" s="297"/>
      <c r="J120" s="297">
        <f>ROUND(I120*H120,2)</f>
        <v>0</v>
      </c>
      <c r="K120" s="294" t="s">
        <v>505</v>
      </c>
      <c r="L120" s="103"/>
      <c r="M120" s="107"/>
      <c r="N120" s="108"/>
      <c r="O120" s="108"/>
      <c r="P120" s="109"/>
      <c r="Q120" s="108"/>
      <c r="R120" s="109"/>
      <c r="S120" s="108"/>
      <c r="T120" s="110"/>
      <c r="AR120" s="104"/>
      <c r="AT120" s="111"/>
      <c r="AU120" s="111"/>
      <c r="AY120" s="104"/>
      <c r="BK120" s="112"/>
    </row>
    <row r="121" spans="2:65" s="10" customFormat="1" ht="16.5" customHeight="1" x14ac:dyDescent="0.2">
      <c r="B121" s="103"/>
      <c r="C121" s="303"/>
      <c r="D121" s="288" t="s">
        <v>118</v>
      </c>
      <c r="E121" s="287"/>
      <c r="F121" s="290" t="s">
        <v>781</v>
      </c>
      <c r="G121" s="287"/>
      <c r="H121" s="291">
        <v>19.135999999999999</v>
      </c>
      <c r="I121" s="287"/>
      <c r="J121" s="287"/>
      <c r="K121" s="287"/>
      <c r="L121" s="103"/>
      <c r="M121" s="107"/>
      <c r="N121" s="108"/>
      <c r="O121" s="108"/>
      <c r="P121" s="109"/>
      <c r="Q121" s="108"/>
      <c r="R121" s="109"/>
      <c r="S121" s="108"/>
      <c r="T121" s="110"/>
      <c r="AR121" s="104"/>
      <c r="AT121" s="111"/>
      <c r="AU121" s="111"/>
      <c r="AY121" s="104"/>
      <c r="BK121" s="112"/>
    </row>
    <row r="122" spans="2:65" s="10" customFormat="1" ht="16.5" customHeight="1" x14ac:dyDescent="0.25">
      <c r="B122" s="103"/>
      <c r="C122" s="307"/>
      <c r="D122" s="327" t="s">
        <v>60</v>
      </c>
      <c r="E122" s="327" t="s">
        <v>507</v>
      </c>
      <c r="F122" s="327" t="s">
        <v>508</v>
      </c>
      <c r="G122" s="329"/>
      <c r="H122" s="329"/>
      <c r="I122" s="329"/>
      <c r="J122" s="328">
        <f>SUM(J123:J128)</f>
        <v>0</v>
      </c>
      <c r="K122" s="307"/>
      <c r="L122" s="175"/>
      <c r="M122" s="107"/>
      <c r="N122" s="108"/>
      <c r="O122" s="108"/>
      <c r="P122" s="109"/>
      <c r="Q122" s="108"/>
      <c r="R122" s="109"/>
      <c r="S122" s="108"/>
      <c r="T122" s="110"/>
      <c r="AR122" s="104"/>
      <c r="AT122" s="111"/>
      <c r="AU122" s="111"/>
      <c r="AY122" s="104"/>
      <c r="BK122" s="112"/>
    </row>
    <row r="123" spans="2:65" s="10" customFormat="1" ht="16.5" customHeight="1" x14ac:dyDescent="0.2">
      <c r="B123" s="103"/>
      <c r="C123" s="281">
        <v>23</v>
      </c>
      <c r="D123" s="281" t="s">
        <v>112</v>
      </c>
      <c r="E123" s="282" t="s">
        <v>519</v>
      </c>
      <c r="F123" s="283" t="s">
        <v>520</v>
      </c>
      <c r="G123" s="284" t="s">
        <v>243</v>
      </c>
      <c r="H123" s="285">
        <v>33</v>
      </c>
      <c r="I123" s="286"/>
      <c r="J123" s="286">
        <f t="shared" ref="J123:J128" si="2">ROUND(I123*H123,2)</f>
        <v>0</v>
      </c>
      <c r="K123" s="283" t="s">
        <v>1</v>
      </c>
      <c r="L123" s="103"/>
      <c r="M123" s="107"/>
      <c r="N123" s="108"/>
      <c r="O123" s="108"/>
      <c r="P123" s="109"/>
      <c r="Q123" s="108"/>
      <c r="R123" s="109"/>
      <c r="S123" s="108"/>
      <c r="T123" s="110"/>
      <c r="AR123" s="104"/>
      <c r="AT123" s="111"/>
      <c r="AU123" s="111"/>
      <c r="AY123" s="104"/>
      <c r="BK123" s="112"/>
    </row>
    <row r="124" spans="2:65" s="10" customFormat="1" ht="16.5" customHeight="1" x14ac:dyDescent="0.2">
      <c r="B124" s="103"/>
      <c r="C124" s="320">
        <v>24</v>
      </c>
      <c r="D124" s="320" t="s">
        <v>184</v>
      </c>
      <c r="E124" s="321" t="s">
        <v>799</v>
      </c>
      <c r="F124" s="322" t="s">
        <v>800</v>
      </c>
      <c r="G124" s="323" t="s">
        <v>243</v>
      </c>
      <c r="H124" s="324">
        <v>12</v>
      </c>
      <c r="I124" s="325"/>
      <c r="J124" s="325">
        <f t="shared" si="2"/>
        <v>0</v>
      </c>
      <c r="K124" s="322" t="s">
        <v>1</v>
      </c>
      <c r="L124" s="103"/>
      <c r="M124" s="107"/>
      <c r="N124" s="108"/>
      <c r="O124" s="108"/>
      <c r="P124" s="109"/>
      <c r="Q124" s="108"/>
      <c r="R124" s="109"/>
      <c r="S124" s="108"/>
      <c r="T124" s="110"/>
      <c r="AR124" s="104"/>
      <c r="AT124" s="111"/>
      <c r="AU124" s="111"/>
      <c r="AY124" s="104"/>
      <c r="BK124" s="112"/>
    </row>
    <row r="125" spans="2:65" s="10" customFormat="1" ht="16.5" customHeight="1" x14ac:dyDescent="0.2">
      <c r="B125" s="103"/>
      <c r="C125" s="320">
        <v>25</v>
      </c>
      <c r="D125" s="320" t="s">
        <v>184</v>
      </c>
      <c r="E125" s="321" t="s">
        <v>827</v>
      </c>
      <c r="F125" s="322" t="s">
        <v>828</v>
      </c>
      <c r="G125" s="323" t="s">
        <v>243</v>
      </c>
      <c r="H125" s="324">
        <v>15</v>
      </c>
      <c r="I125" s="325"/>
      <c r="J125" s="325">
        <f t="shared" si="2"/>
        <v>0</v>
      </c>
      <c r="K125" s="322" t="s">
        <v>505</v>
      </c>
      <c r="L125" s="103"/>
      <c r="M125" s="107"/>
      <c r="N125" s="108"/>
      <c r="O125" s="108"/>
      <c r="P125" s="109"/>
      <c r="Q125" s="108"/>
      <c r="R125" s="109"/>
      <c r="S125" s="108"/>
      <c r="T125" s="110"/>
      <c r="AR125" s="104"/>
      <c r="AT125" s="111"/>
      <c r="AU125" s="111"/>
      <c r="AY125" s="104"/>
      <c r="BK125" s="112"/>
    </row>
    <row r="126" spans="2:65" s="10" customFormat="1" ht="16.5" customHeight="1" x14ac:dyDescent="0.2">
      <c r="B126" s="103"/>
      <c r="C126" s="320">
        <v>26</v>
      </c>
      <c r="D126" s="320" t="s">
        <v>184</v>
      </c>
      <c r="E126" s="321" t="s">
        <v>801</v>
      </c>
      <c r="F126" s="322" t="s">
        <v>802</v>
      </c>
      <c r="G126" s="323" t="s">
        <v>243</v>
      </c>
      <c r="H126" s="324">
        <v>6</v>
      </c>
      <c r="I126" s="325"/>
      <c r="J126" s="325">
        <f t="shared" si="2"/>
        <v>0</v>
      </c>
      <c r="K126" s="322" t="s">
        <v>1</v>
      </c>
      <c r="L126" s="103"/>
      <c r="M126" s="107"/>
      <c r="N126" s="108"/>
      <c r="O126" s="108"/>
      <c r="P126" s="109"/>
      <c r="Q126" s="108"/>
      <c r="R126" s="109"/>
      <c r="S126" s="108"/>
      <c r="T126" s="110"/>
      <c r="AR126" s="104"/>
      <c r="AT126" s="111"/>
      <c r="AU126" s="111"/>
      <c r="AY126" s="104"/>
      <c r="BK126" s="112"/>
    </row>
    <row r="127" spans="2:65" s="10" customFormat="1" ht="16.5" customHeight="1" x14ac:dyDescent="0.2">
      <c r="B127" s="103"/>
      <c r="C127" s="281">
        <v>27</v>
      </c>
      <c r="D127" s="281" t="s">
        <v>112</v>
      </c>
      <c r="E127" s="282" t="s">
        <v>803</v>
      </c>
      <c r="F127" s="283" t="s">
        <v>804</v>
      </c>
      <c r="G127" s="284" t="s">
        <v>243</v>
      </c>
      <c r="H127" s="285">
        <v>7</v>
      </c>
      <c r="I127" s="286"/>
      <c r="J127" s="286">
        <f t="shared" si="2"/>
        <v>0</v>
      </c>
      <c r="K127" s="283" t="s">
        <v>1</v>
      </c>
      <c r="L127" s="103"/>
      <c r="M127" s="107"/>
      <c r="N127" s="108"/>
      <c r="O127" s="108"/>
      <c r="P127" s="109"/>
      <c r="Q127" s="108"/>
      <c r="R127" s="109"/>
      <c r="S127" s="108"/>
      <c r="T127" s="110"/>
      <c r="AR127" s="104"/>
      <c r="AT127" s="111"/>
      <c r="AU127" s="111"/>
      <c r="AY127" s="104"/>
      <c r="BK127" s="112"/>
    </row>
    <row r="128" spans="2:65" s="10" customFormat="1" ht="16.5" customHeight="1" x14ac:dyDescent="0.2">
      <c r="B128" s="103"/>
      <c r="C128" s="320">
        <v>28</v>
      </c>
      <c r="D128" s="320" t="s">
        <v>184</v>
      </c>
      <c r="E128" s="321" t="s">
        <v>516</v>
      </c>
      <c r="F128" s="322" t="s">
        <v>517</v>
      </c>
      <c r="G128" s="323" t="s">
        <v>243</v>
      </c>
      <c r="H128" s="324">
        <v>7</v>
      </c>
      <c r="I128" s="325"/>
      <c r="J128" s="325">
        <f t="shared" si="2"/>
        <v>0</v>
      </c>
      <c r="K128" s="322" t="s">
        <v>505</v>
      </c>
      <c r="L128" s="103"/>
      <c r="M128" s="107"/>
      <c r="N128" s="108"/>
      <c r="O128" s="108"/>
      <c r="P128" s="109"/>
      <c r="Q128" s="108"/>
      <c r="R128" s="109"/>
      <c r="S128" s="108"/>
      <c r="T128" s="110"/>
      <c r="AR128" s="104"/>
      <c r="AT128" s="111"/>
      <c r="AU128" s="111"/>
      <c r="AY128" s="104"/>
      <c r="BK128" s="112"/>
    </row>
    <row r="129" spans="2:65" s="10" customFormat="1" ht="16.5" customHeight="1" x14ac:dyDescent="0.25">
      <c r="B129" s="103"/>
      <c r="C129" s="177"/>
      <c r="D129" s="225" t="s">
        <v>60</v>
      </c>
      <c r="E129" s="226" t="s">
        <v>523</v>
      </c>
      <c r="F129" s="113" t="s">
        <v>524</v>
      </c>
      <c r="J129" s="114">
        <f>SUM(J130:J135)</f>
        <v>0</v>
      </c>
      <c r="L129" s="175"/>
      <c r="M129" s="107"/>
      <c r="N129" s="108"/>
      <c r="O129" s="108"/>
      <c r="P129" s="109">
        <f>SUM(P130:P131)</f>
        <v>14.1</v>
      </c>
      <c r="Q129" s="108"/>
      <c r="R129" s="109">
        <f>SUM(R130:R131)</f>
        <v>1.89E-2</v>
      </c>
      <c r="S129" s="108"/>
      <c r="T129" s="110">
        <f>SUM(T130:T131)</f>
        <v>0</v>
      </c>
      <c r="AR129" s="104" t="s">
        <v>69</v>
      </c>
      <c r="AT129" s="111" t="s">
        <v>60</v>
      </c>
      <c r="AU129" s="111" t="s">
        <v>67</v>
      </c>
      <c r="AY129" s="104" t="s">
        <v>110</v>
      </c>
      <c r="BK129" s="112">
        <f>SUM(BK130:BK131)</f>
        <v>0</v>
      </c>
    </row>
    <row r="130" spans="2:65" s="197" customFormat="1" ht="16.5" customHeight="1" x14ac:dyDescent="0.2">
      <c r="B130" s="115"/>
      <c r="C130" s="181">
        <v>29</v>
      </c>
      <c r="D130" s="181" t="s">
        <v>112</v>
      </c>
      <c r="E130" s="182" t="s">
        <v>650</v>
      </c>
      <c r="F130" s="118" t="s">
        <v>651</v>
      </c>
      <c r="G130" s="119" t="s">
        <v>243</v>
      </c>
      <c r="H130" s="120">
        <v>30</v>
      </c>
      <c r="I130" s="121"/>
      <c r="J130" s="121">
        <f>ROUND(I130*H130,2)</f>
        <v>0</v>
      </c>
      <c r="K130" s="118" t="s">
        <v>505</v>
      </c>
      <c r="L130" s="24"/>
      <c r="M130" s="195" t="s">
        <v>1</v>
      </c>
      <c r="N130" s="122" t="s">
        <v>32</v>
      </c>
      <c r="O130" s="123">
        <v>0.47</v>
      </c>
      <c r="P130" s="123">
        <f>O130*H130</f>
        <v>14.1</v>
      </c>
      <c r="Q130" s="123">
        <v>5.0000000000000001E-4</v>
      </c>
      <c r="R130" s="123">
        <f>Q130*H130</f>
        <v>1.4999999999999999E-2</v>
      </c>
      <c r="S130" s="123">
        <v>0</v>
      </c>
      <c r="T130" s="124">
        <f>S130*H130</f>
        <v>0</v>
      </c>
      <c r="AR130" s="199" t="s">
        <v>199</v>
      </c>
      <c r="AT130" s="199" t="s">
        <v>112</v>
      </c>
      <c r="AU130" s="199" t="s">
        <v>69</v>
      </c>
      <c r="AY130" s="199" t="s">
        <v>110</v>
      </c>
      <c r="BE130" s="125">
        <f>IF(N130="základní",J130,0)</f>
        <v>0</v>
      </c>
      <c r="BF130" s="125">
        <f>IF(N130="snížená",J130,0)</f>
        <v>0</v>
      </c>
      <c r="BG130" s="125">
        <f>IF(N130="zákl. přenesená",J130,0)</f>
        <v>0</v>
      </c>
      <c r="BH130" s="125">
        <f>IF(N130="sníž. přenesená",J130,0)</f>
        <v>0</v>
      </c>
      <c r="BI130" s="125">
        <f>IF(N130="nulová",J130,0)</f>
        <v>0</v>
      </c>
      <c r="BJ130" s="199" t="s">
        <v>67</v>
      </c>
      <c r="BK130" s="125">
        <f>ROUND(I130*H130,2)</f>
        <v>0</v>
      </c>
      <c r="BL130" s="199" t="s">
        <v>199</v>
      </c>
      <c r="BM130" s="199" t="s">
        <v>652</v>
      </c>
    </row>
    <row r="131" spans="2:65" s="197" customFormat="1" ht="16.5" customHeight="1" x14ac:dyDescent="0.2">
      <c r="B131" s="115"/>
      <c r="C131" s="219">
        <v>30</v>
      </c>
      <c r="D131" s="219" t="s">
        <v>184</v>
      </c>
      <c r="E131" s="220" t="s">
        <v>653</v>
      </c>
      <c r="F131" s="143" t="s">
        <v>654</v>
      </c>
      <c r="G131" s="144" t="s">
        <v>243</v>
      </c>
      <c r="H131" s="145">
        <v>30</v>
      </c>
      <c r="I131" s="146"/>
      <c r="J131" s="146">
        <f>ROUND(I131*H131,2)</f>
        <v>0</v>
      </c>
      <c r="K131" s="143" t="s">
        <v>505</v>
      </c>
      <c r="L131" s="147"/>
      <c r="M131" s="148" t="s">
        <v>1</v>
      </c>
      <c r="N131" s="149" t="s">
        <v>32</v>
      </c>
      <c r="O131" s="123">
        <v>0</v>
      </c>
      <c r="P131" s="123">
        <f>O131*H131</f>
        <v>0</v>
      </c>
      <c r="Q131" s="123">
        <v>1.2999999999999999E-4</v>
      </c>
      <c r="R131" s="123">
        <f>Q131*H131</f>
        <v>3.8999999999999998E-3</v>
      </c>
      <c r="S131" s="123">
        <v>0</v>
      </c>
      <c r="T131" s="124">
        <f>S131*H131</f>
        <v>0</v>
      </c>
      <c r="AR131" s="199" t="s">
        <v>296</v>
      </c>
      <c r="AT131" s="199" t="s">
        <v>184</v>
      </c>
      <c r="AU131" s="199" t="s">
        <v>69</v>
      </c>
      <c r="AY131" s="199" t="s">
        <v>110</v>
      </c>
      <c r="BE131" s="125">
        <f>IF(N131="základní",J131,0)</f>
        <v>0</v>
      </c>
      <c r="BF131" s="125">
        <f>IF(N131="snížená",J131,0)</f>
        <v>0</v>
      </c>
      <c r="BG131" s="125">
        <f>IF(N131="zákl. přenesená",J131,0)</f>
        <v>0</v>
      </c>
      <c r="BH131" s="125">
        <f>IF(N131="sníž. přenesená",J131,0)</f>
        <v>0</v>
      </c>
      <c r="BI131" s="125">
        <f>IF(N131="nulová",J131,0)</f>
        <v>0</v>
      </c>
      <c r="BJ131" s="199" t="s">
        <v>67</v>
      </c>
      <c r="BK131" s="125">
        <f>ROUND(I131*H131,2)</f>
        <v>0</v>
      </c>
      <c r="BL131" s="199" t="s">
        <v>199</v>
      </c>
      <c r="BM131" s="199" t="s">
        <v>655</v>
      </c>
    </row>
    <row r="132" spans="2:65" s="197" customFormat="1" ht="16.5" customHeight="1" x14ac:dyDescent="0.2">
      <c r="B132" s="115"/>
      <c r="C132" s="181">
        <v>31</v>
      </c>
      <c r="D132" s="181" t="s">
        <v>112</v>
      </c>
      <c r="E132" s="216" t="s">
        <v>564</v>
      </c>
      <c r="F132" s="162" t="s">
        <v>728</v>
      </c>
      <c r="G132" s="213" t="s">
        <v>566</v>
      </c>
      <c r="H132" s="120">
        <v>5</v>
      </c>
      <c r="I132" s="121"/>
      <c r="J132" s="121">
        <f t="shared" ref="J132" si="3">ROUND(I132*H132,2)</f>
        <v>0</v>
      </c>
      <c r="K132" s="118" t="s">
        <v>607</v>
      </c>
      <c r="L132" s="401"/>
      <c r="M132" s="148"/>
      <c r="N132" s="149"/>
      <c r="O132" s="123"/>
      <c r="P132" s="123"/>
      <c r="Q132" s="123"/>
      <c r="R132" s="123"/>
      <c r="S132" s="123"/>
      <c r="T132" s="124"/>
      <c r="AR132" s="199"/>
      <c r="AT132" s="199"/>
      <c r="AU132" s="199"/>
      <c r="AY132" s="199"/>
      <c r="BE132" s="125"/>
      <c r="BF132" s="125"/>
      <c r="BG132" s="125"/>
      <c r="BH132" s="125"/>
      <c r="BI132" s="125"/>
      <c r="BJ132" s="199"/>
      <c r="BK132" s="125"/>
      <c r="BL132" s="199"/>
      <c r="BM132" s="199"/>
    </row>
    <row r="133" spans="2:65" s="267" customFormat="1" ht="16.5" customHeight="1" x14ac:dyDescent="0.2">
      <c r="B133" s="115"/>
      <c r="C133" s="281">
        <v>32</v>
      </c>
      <c r="D133" s="281" t="s">
        <v>112</v>
      </c>
      <c r="E133" s="282" t="s">
        <v>807</v>
      </c>
      <c r="F133" s="283" t="s">
        <v>808</v>
      </c>
      <c r="G133" s="284" t="s">
        <v>243</v>
      </c>
      <c r="H133" s="285">
        <v>6</v>
      </c>
      <c r="I133" s="286"/>
      <c r="J133" s="286">
        <f>ROUND(I133*H133,2)</f>
        <v>0</v>
      </c>
      <c r="K133" s="283" t="s">
        <v>1</v>
      </c>
      <c r="L133" s="401"/>
      <c r="M133" s="148"/>
      <c r="N133" s="149"/>
      <c r="O133" s="123"/>
      <c r="P133" s="123"/>
      <c r="Q133" s="123"/>
      <c r="R133" s="123"/>
      <c r="S133" s="123"/>
      <c r="T133" s="124"/>
      <c r="AR133" s="268"/>
      <c r="AT133" s="268"/>
      <c r="AU133" s="268"/>
      <c r="AY133" s="268"/>
      <c r="BE133" s="125"/>
      <c r="BF133" s="125"/>
      <c r="BG133" s="125"/>
      <c r="BH133" s="125"/>
      <c r="BI133" s="125"/>
      <c r="BJ133" s="268"/>
      <c r="BK133" s="125"/>
      <c r="BL133" s="268"/>
      <c r="BM133" s="268"/>
    </row>
    <row r="134" spans="2:65" s="267" customFormat="1" ht="16.5" customHeight="1" x14ac:dyDescent="0.2">
      <c r="B134" s="115"/>
      <c r="C134" s="281">
        <v>33</v>
      </c>
      <c r="D134" s="281" t="s">
        <v>112</v>
      </c>
      <c r="E134" s="282" t="s">
        <v>809</v>
      </c>
      <c r="F134" s="283" t="s">
        <v>810</v>
      </c>
      <c r="G134" s="284" t="s">
        <v>243</v>
      </c>
      <c r="H134" s="285">
        <v>12</v>
      </c>
      <c r="I134" s="286"/>
      <c r="J134" s="286">
        <f>ROUND(I134*H134,2)</f>
        <v>0</v>
      </c>
      <c r="K134" s="283" t="s">
        <v>1</v>
      </c>
      <c r="L134" s="147"/>
      <c r="M134" s="148"/>
      <c r="N134" s="149"/>
      <c r="O134" s="123"/>
      <c r="P134" s="123"/>
      <c r="Q134" s="123"/>
      <c r="R134" s="123"/>
      <c r="S134" s="123"/>
      <c r="T134" s="124"/>
      <c r="AR134" s="268"/>
      <c r="AT134" s="268"/>
      <c r="AU134" s="268"/>
      <c r="AY134" s="268"/>
      <c r="BE134" s="125"/>
      <c r="BF134" s="125"/>
      <c r="BG134" s="125"/>
      <c r="BH134" s="125"/>
      <c r="BI134" s="125"/>
      <c r="BJ134" s="268"/>
      <c r="BK134" s="125"/>
      <c r="BL134" s="268"/>
      <c r="BM134" s="268"/>
    </row>
    <row r="135" spans="2:65" s="267" customFormat="1" ht="16.5" customHeight="1" x14ac:dyDescent="0.2">
      <c r="B135" s="115"/>
      <c r="C135" s="281">
        <v>34</v>
      </c>
      <c r="D135" s="281" t="s">
        <v>112</v>
      </c>
      <c r="E135" s="282" t="s">
        <v>811</v>
      </c>
      <c r="F135" s="283" t="s">
        <v>812</v>
      </c>
      <c r="G135" s="284" t="s">
        <v>243</v>
      </c>
      <c r="H135" s="285">
        <v>12</v>
      </c>
      <c r="I135" s="286"/>
      <c r="J135" s="286">
        <f>ROUND(I135*H135,2)</f>
        <v>0</v>
      </c>
      <c r="K135" s="283" t="s">
        <v>505</v>
      </c>
      <c r="L135" s="147"/>
      <c r="M135" s="148"/>
      <c r="N135" s="149"/>
      <c r="O135" s="123"/>
      <c r="P135" s="123"/>
      <c r="Q135" s="123"/>
      <c r="R135" s="123"/>
      <c r="S135" s="123"/>
      <c r="T135" s="124"/>
      <c r="AR135" s="268"/>
      <c r="AT135" s="268"/>
      <c r="AU135" s="268"/>
      <c r="AY135" s="268"/>
      <c r="BE135" s="125"/>
      <c r="BF135" s="125"/>
      <c r="BG135" s="125"/>
      <c r="BH135" s="125"/>
      <c r="BI135" s="125"/>
      <c r="BJ135" s="268"/>
      <c r="BK135" s="125"/>
      <c r="BL135" s="268"/>
      <c r="BM135" s="268"/>
    </row>
    <row r="136" spans="2:65" s="267" customFormat="1" ht="16.5" customHeight="1" x14ac:dyDescent="0.25">
      <c r="B136" s="394"/>
      <c r="C136" s="395"/>
      <c r="D136" s="396" t="s">
        <v>60</v>
      </c>
      <c r="E136" s="396" t="s">
        <v>531</v>
      </c>
      <c r="F136" s="396" t="s">
        <v>532</v>
      </c>
      <c r="G136" s="395"/>
      <c r="H136" s="395"/>
      <c r="I136" s="395"/>
      <c r="J136" s="397">
        <f>SUM(J137:J140)</f>
        <v>0</v>
      </c>
      <c r="K136" s="307"/>
      <c r="L136" s="401"/>
      <c r="M136" s="148"/>
      <c r="N136" s="149"/>
      <c r="O136" s="123"/>
      <c r="P136" s="123"/>
      <c r="Q136" s="123"/>
      <c r="R136" s="123"/>
      <c r="S136" s="123"/>
      <c r="T136" s="124"/>
      <c r="AR136" s="268"/>
      <c r="AT136" s="268"/>
      <c r="AU136" s="268"/>
      <c r="AY136" s="268"/>
      <c r="BE136" s="125"/>
      <c r="BF136" s="125"/>
      <c r="BG136" s="125"/>
      <c r="BH136" s="125"/>
      <c r="BI136" s="125"/>
      <c r="BJ136" s="268"/>
      <c r="BK136" s="125"/>
      <c r="BL136" s="268"/>
      <c r="BM136" s="268"/>
    </row>
    <row r="137" spans="2:65" s="267" customFormat="1" ht="16.5" customHeight="1" x14ac:dyDescent="0.2">
      <c r="B137" s="115"/>
      <c r="C137" s="281">
        <v>35</v>
      </c>
      <c r="D137" s="281" t="s">
        <v>112</v>
      </c>
      <c r="E137" s="282" t="s">
        <v>533</v>
      </c>
      <c r="F137" s="283" t="s">
        <v>534</v>
      </c>
      <c r="G137" s="284" t="s">
        <v>243</v>
      </c>
      <c r="H137" s="285">
        <v>1</v>
      </c>
      <c r="I137" s="286"/>
      <c r="J137" s="286">
        <f>ROUND(I137*H137,2)</f>
        <v>0</v>
      </c>
      <c r="K137" s="283" t="s">
        <v>1</v>
      </c>
      <c r="L137" s="147"/>
      <c r="M137" s="148"/>
      <c r="N137" s="149"/>
      <c r="O137" s="123"/>
      <c r="P137" s="123"/>
      <c r="Q137" s="123"/>
      <c r="R137" s="123"/>
      <c r="S137" s="123"/>
      <c r="T137" s="124"/>
      <c r="AR137" s="268"/>
      <c r="AT137" s="268"/>
      <c r="AU137" s="268"/>
      <c r="AY137" s="268"/>
      <c r="BE137" s="125"/>
      <c r="BF137" s="125"/>
      <c r="BG137" s="125"/>
      <c r="BH137" s="125"/>
      <c r="BI137" s="125"/>
      <c r="BJ137" s="268"/>
      <c r="BK137" s="125"/>
      <c r="BL137" s="268"/>
      <c r="BM137" s="268"/>
    </row>
    <row r="138" spans="2:65" s="267" customFormat="1" ht="16.5" customHeight="1" x14ac:dyDescent="0.2">
      <c r="B138" s="115"/>
      <c r="C138" s="320">
        <v>36</v>
      </c>
      <c r="D138" s="320" t="s">
        <v>184</v>
      </c>
      <c r="E138" s="321" t="s">
        <v>536</v>
      </c>
      <c r="F138" s="322" t="s">
        <v>537</v>
      </c>
      <c r="G138" s="323" t="s">
        <v>243</v>
      </c>
      <c r="H138" s="324">
        <v>1</v>
      </c>
      <c r="I138" s="325"/>
      <c r="J138" s="325">
        <f>ROUND(I138*H138,2)</f>
        <v>0</v>
      </c>
      <c r="K138" s="322" t="s">
        <v>1</v>
      </c>
      <c r="L138" s="147"/>
      <c r="M138" s="148"/>
      <c r="N138" s="149"/>
      <c r="O138" s="123"/>
      <c r="P138" s="123"/>
      <c r="Q138" s="123"/>
      <c r="R138" s="123"/>
      <c r="S138" s="123"/>
      <c r="T138" s="124"/>
      <c r="AR138" s="268"/>
      <c r="AT138" s="268"/>
      <c r="AU138" s="268"/>
      <c r="AY138" s="268"/>
      <c r="BE138" s="125"/>
      <c r="BF138" s="125"/>
      <c r="BG138" s="125"/>
      <c r="BH138" s="125"/>
      <c r="BI138" s="125"/>
      <c r="BJ138" s="268"/>
      <c r="BK138" s="125"/>
      <c r="BL138" s="268"/>
      <c r="BM138" s="268"/>
    </row>
    <row r="139" spans="2:65" s="267" customFormat="1" ht="16.5" customHeight="1" x14ac:dyDescent="0.2">
      <c r="B139" s="115"/>
      <c r="C139" s="281">
        <v>37</v>
      </c>
      <c r="D139" s="281" t="s">
        <v>112</v>
      </c>
      <c r="E139" s="282" t="s">
        <v>835</v>
      </c>
      <c r="F139" s="283" t="s">
        <v>836</v>
      </c>
      <c r="G139" s="284" t="s">
        <v>243</v>
      </c>
      <c r="H139" s="285">
        <v>6</v>
      </c>
      <c r="I139" s="286"/>
      <c r="J139" s="286">
        <f>ROUND(I139*H139,2)</f>
        <v>0</v>
      </c>
      <c r="K139" s="283" t="s">
        <v>505</v>
      </c>
      <c r="L139" s="147"/>
      <c r="M139" s="148"/>
      <c r="N139" s="149"/>
      <c r="O139" s="123"/>
      <c r="P139" s="123"/>
      <c r="Q139" s="123"/>
      <c r="R139" s="123"/>
      <c r="S139" s="123"/>
      <c r="T139" s="124"/>
      <c r="AR139" s="268"/>
      <c r="AT139" s="268"/>
      <c r="AU139" s="268"/>
      <c r="AY139" s="268"/>
      <c r="BE139" s="125"/>
      <c r="BF139" s="125"/>
      <c r="BG139" s="125"/>
      <c r="BH139" s="125"/>
      <c r="BI139" s="125"/>
      <c r="BJ139" s="268"/>
      <c r="BK139" s="125"/>
      <c r="BL139" s="268"/>
      <c r="BM139" s="268"/>
    </row>
    <row r="140" spans="2:65" s="267" customFormat="1" ht="16.5" customHeight="1" x14ac:dyDescent="0.2">
      <c r="B140" s="115"/>
      <c r="C140" s="320">
        <v>38</v>
      </c>
      <c r="D140" s="320" t="s">
        <v>184</v>
      </c>
      <c r="E140" s="321" t="s">
        <v>837</v>
      </c>
      <c r="F140" s="322" t="s">
        <v>838</v>
      </c>
      <c r="G140" s="323" t="s">
        <v>243</v>
      </c>
      <c r="H140" s="324">
        <v>6</v>
      </c>
      <c r="I140" s="325"/>
      <c r="J140" s="325">
        <f>ROUND(I140*H140,2)</f>
        <v>0</v>
      </c>
      <c r="K140" s="322" t="s">
        <v>505</v>
      </c>
      <c r="L140" s="147"/>
      <c r="M140" s="148"/>
      <c r="N140" s="149"/>
      <c r="O140" s="123"/>
      <c r="P140" s="123"/>
      <c r="Q140" s="123"/>
      <c r="R140" s="123"/>
      <c r="S140" s="123"/>
      <c r="T140" s="124"/>
      <c r="AR140" s="268"/>
      <c r="AT140" s="268"/>
      <c r="AU140" s="268"/>
      <c r="AY140" s="268"/>
      <c r="BE140" s="125"/>
      <c r="BF140" s="125"/>
      <c r="BG140" s="125"/>
      <c r="BH140" s="125"/>
      <c r="BI140" s="125"/>
      <c r="BJ140" s="268"/>
      <c r="BK140" s="125"/>
      <c r="BL140" s="268"/>
      <c r="BM140" s="268"/>
    </row>
    <row r="141" spans="2:65" s="10" customFormat="1" ht="16.5" customHeight="1" x14ac:dyDescent="0.25">
      <c r="B141" s="103"/>
      <c r="C141" s="177"/>
      <c r="D141" s="225" t="s">
        <v>60</v>
      </c>
      <c r="E141" s="226" t="s">
        <v>656</v>
      </c>
      <c r="F141" s="113" t="s">
        <v>657</v>
      </c>
      <c r="J141" s="114">
        <f>SUM(J142:J143)</f>
        <v>0</v>
      </c>
      <c r="L141" s="175"/>
      <c r="M141" s="107"/>
      <c r="N141" s="108"/>
      <c r="O141" s="108"/>
      <c r="P141" s="109">
        <f>SUM(P142:P143)</f>
        <v>0.38400000000000001</v>
      </c>
      <c r="Q141" s="108"/>
      <c r="R141" s="109">
        <f>SUM(R142:R143)</f>
        <v>4.0000000000000002E-4</v>
      </c>
      <c r="S141" s="108"/>
      <c r="T141" s="110">
        <f>SUM(T142:T143)</f>
        <v>0</v>
      </c>
      <c r="AR141" s="104" t="s">
        <v>69</v>
      </c>
      <c r="AT141" s="111" t="s">
        <v>60</v>
      </c>
      <c r="AU141" s="111" t="s">
        <v>67</v>
      </c>
      <c r="AY141" s="104" t="s">
        <v>110</v>
      </c>
      <c r="BK141" s="112">
        <f>SUM(BK142:BK143)</f>
        <v>0</v>
      </c>
    </row>
    <row r="142" spans="2:65" s="197" customFormat="1" ht="16.5" customHeight="1" x14ac:dyDescent="0.2">
      <c r="B142" s="115"/>
      <c r="C142" s="181">
        <v>39</v>
      </c>
      <c r="D142" s="181" t="s">
        <v>112</v>
      </c>
      <c r="E142" s="182" t="s">
        <v>658</v>
      </c>
      <c r="F142" s="118" t="s">
        <v>659</v>
      </c>
      <c r="G142" s="119" t="s">
        <v>312</v>
      </c>
      <c r="H142" s="120">
        <v>1</v>
      </c>
      <c r="I142" s="121"/>
      <c r="J142" s="121">
        <f>ROUND(I142*H142,2)</f>
        <v>0</v>
      </c>
      <c r="K142" s="118" t="s">
        <v>505</v>
      </c>
      <c r="L142" s="24"/>
      <c r="M142" s="195" t="s">
        <v>1</v>
      </c>
      <c r="N142" s="122" t="s">
        <v>32</v>
      </c>
      <c r="O142" s="123">
        <v>0.38400000000000001</v>
      </c>
      <c r="P142" s="123">
        <f>O142*H142</f>
        <v>0.38400000000000001</v>
      </c>
      <c r="Q142" s="123">
        <v>0</v>
      </c>
      <c r="R142" s="123">
        <f>Q142*H142</f>
        <v>0</v>
      </c>
      <c r="S142" s="123">
        <v>0</v>
      </c>
      <c r="T142" s="124">
        <f>S142*H142</f>
        <v>0</v>
      </c>
      <c r="AR142" s="199" t="s">
        <v>199</v>
      </c>
      <c r="AT142" s="199" t="s">
        <v>112</v>
      </c>
      <c r="AU142" s="199" t="s">
        <v>69</v>
      </c>
      <c r="AY142" s="199" t="s">
        <v>110</v>
      </c>
      <c r="BE142" s="125">
        <f>IF(N142="základní",J142,0)</f>
        <v>0</v>
      </c>
      <c r="BF142" s="125">
        <f>IF(N142="snížená",J142,0)</f>
        <v>0</v>
      </c>
      <c r="BG142" s="125">
        <f>IF(N142="zákl. přenesená",J142,0)</f>
        <v>0</v>
      </c>
      <c r="BH142" s="125">
        <f>IF(N142="sníž. přenesená",J142,0)</f>
        <v>0</v>
      </c>
      <c r="BI142" s="125">
        <f>IF(N142="nulová",J142,0)</f>
        <v>0</v>
      </c>
      <c r="BJ142" s="199" t="s">
        <v>67</v>
      </c>
      <c r="BK142" s="125">
        <f>ROUND(I142*H142,2)</f>
        <v>0</v>
      </c>
      <c r="BL142" s="199" t="s">
        <v>199</v>
      </c>
      <c r="BM142" s="199" t="s">
        <v>660</v>
      </c>
    </row>
    <row r="143" spans="2:65" s="197" customFormat="1" ht="16.5" customHeight="1" x14ac:dyDescent="0.2">
      <c r="B143" s="115"/>
      <c r="C143" s="219">
        <v>40</v>
      </c>
      <c r="D143" s="219" t="s">
        <v>184</v>
      </c>
      <c r="E143" s="220" t="s">
        <v>661</v>
      </c>
      <c r="F143" s="143" t="s">
        <v>662</v>
      </c>
      <c r="G143" s="144" t="s">
        <v>312</v>
      </c>
      <c r="H143" s="145">
        <v>1</v>
      </c>
      <c r="I143" s="146"/>
      <c r="J143" s="146">
        <f>ROUND(I143*H143,2)</f>
        <v>0</v>
      </c>
      <c r="K143" s="143" t="s">
        <v>505</v>
      </c>
      <c r="L143" s="147"/>
      <c r="M143" s="148" t="s">
        <v>1</v>
      </c>
      <c r="N143" s="149" t="s">
        <v>32</v>
      </c>
      <c r="O143" s="123">
        <v>0</v>
      </c>
      <c r="P143" s="123">
        <f>O143*H143</f>
        <v>0</v>
      </c>
      <c r="Q143" s="123">
        <v>4.0000000000000002E-4</v>
      </c>
      <c r="R143" s="123">
        <f>Q143*H143</f>
        <v>4.0000000000000002E-4</v>
      </c>
      <c r="S143" s="123">
        <v>0</v>
      </c>
      <c r="T143" s="124">
        <f>S143*H143</f>
        <v>0</v>
      </c>
      <c r="AR143" s="199" t="s">
        <v>296</v>
      </c>
      <c r="AT143" s="199" t="s">
        <v>184</v>
      </c>
      <c r="AU143" s="199" t="s">
        <v>69</v>
      </c>
      <c r="AY143" s="199" t="s">
        <v>110</v>
      </c>
      <c r="BE143" s="125">
        <f>IF(N143="základní",J143,0)</f>
        <v>0</v>
      </c>
      <c r="BF143" s="125">
        <f>IF(N143="snížená",J143,0)</f>
        <v>0</v>
      </c>
      <c r="BG143" s="125">
        <f>IF(N143="zákl. přenesená",J143,0)</f>
        <v>0</v>
      </c>
      <c r="BH143" s="125">
        <f>IF(N143="sníž. přenesená",J143,0)</f>
        <v>0</v>
      </c>
      <c r="BI143" s="125">
        <f>IF(N143="nulová",J143,0)</f>
        <v>0</v>
      </c>
      <c r="BJ143" s="199" t="s">
        <v>67</v>
      </c>
      <c r="BK143" s="125">
        <f>ROUND(I143*H143,2)</f>
        <v>0</v>
      </c>
      <c r="BL143" s="199" t="s">
        <v>199</v>
      </c>
      <c r="BM143" s="199" t="s">
        <v>663</v>
      </c>
    </row>
    <row r="144" spans="2:65" s="10" customFormat="1" ht="16.5" customHeight="1" x14ac:dyDescent="0.25">
      <c r="B144" s="103"/>
      <c r="C144" s="302"/>
      <c r="D144" s="273" t="s">
        <v>60</v>
      </c>
      <c r="E144" s="279" t="s">
        <v>782</v>
      </c>
      <c r="F144" s="279" t="s">
        <v>783</v>
      </c>
      <c r="G144" s="275"/>
      <c r="H144" s="275"/>
      <c r="I144" s="275"/>
      <c r="J144" s="280">
        <f>SUM(J145:J146)</f>
        <v>0</v>
      </c>
      <c r="K144" s="275"/>
      <c r="L144" s="175"/>
      <c r="M144" s="107"/>
      <c r="N144" s="108"/>
      <c r="O144" s="108"/>
      <c r="P144" s="109"/>
      <c r="Q144" s="108"/>
      <c r="R144" s="109"/>
      <c r="S144" s="108"/>
      <c r="T144" s="110"/>
      <c r="AR144" s="104"/>
      <c r="AT144" s="111"/>
      <c r="AU144" s="111"/>
      <c r="AY144" s="104"/>
      <c r="BK144" s="112"/>
    </row>
    <row r="145" spans="1:76" s="197" customFormat="1" ht="20.399999999999999" x14ac:dyDescent="0.2">
      <c r="B145" s="115"/>
      <c r="C145" s="301">
        <v>41</v>
      </c>
      <c r="D145" s="281" t="s">
        <v>112</v>
      </c>
      <c r="E145" s="282" t="s">
        <v>784</v>
      </c>
      <c r="F145" s="283" t="s">
        <v>785</v>
      </c>
      <c r="G145" s="284" t="s">
        <v>115</v>
      </c>
      <c r="H145" s="285">
        <v>17</v>
      </c>
      <c r="I145" s="286"/>
      <c r="J145" s="286">
        <f>ROUND(I145*H145,2)</f>
        <v>0</v>
      </c>
      <c r="K145" s="283" t="s">
        <v>505</v>
      </c>
      <c r="L145" s="24"/>
      <c r="M145" s="195"/>
      <c r="N145" s="122"/>
      <c r="O145" s="123"/>
      <c r="P145" s="123"/>
      <c r="Q145" s="123"/>
      <c r="R145" s="123"/>
      <c r="S145" s="123"/>
      <c r="T145" s="124"/>
      <c r="AR145" s="199"/>
      <c r="AT145" s="199"/>
      <c r="AU145" s="199"/>
      <c r="AY145" s="199"/>
      <c r="BE145" s="125"/>
      <c r="BF145" s="125"/>
      <c r="BG145" s="125"/>
      <c r="BH145" s="125"/>
      <c r="BI145" s="125"/>
      <c r="BJ145" s="199"/>
      <c r="BK145" s="125"/>
      <c r="BL145" s="199"/>
      <c r="BM145" s="199"/>
    </row>
    <row r="146" spans="1:76" s="197" customFormat="1" ht="16.5" customHeight="1" x14ac:dyDescent="0.2">
      <c r="B146" s="115"/>
      <c r="C146" s="301">
        <v>42</v>
      </c>
      <c r="D146" s="281" t="s">
        <v>112</v>
      </c>
      <c r="E146" s="282" t="s">
        <v>786</v>
      </c>
      <c r="F146" s="283" t="s">
        <v>787</v>
      </c>
      <c r="G146" s="284" t="s">
        <v>243</v>
      </c>
      <c r="H146" s="285">
        <v>9</v>
      </c>
      <c r="I146" s="286"/>
      <c r="J146" s="286">
        <f>ROUND(I146*H146,2)</f>
        <v>0</v>
      </c>
      <c r="K146" s="283" t="s">
        <v>505</v>
      </c>
      <c r="L146" s="147"/>
      <c r="M146" s="148"/>
      <c r="N146" s="149"/>
      <c r="O146" s="123"/>
      <c r="P146" s="123"/>
      <c r="Q146" s="123"/>
      <c r="R146" s="123"/>
      <c r="S146" s="123"/>
      <c r="T146" s="124"/>
      <c r="AR146" s="199"/>
      <c r="AT146" s="199"/>
      <c r="AU146" s="199"/>
      <c r="AY146" s="199"/>
      <c r="BE146" s="125"/>
      <c r="BF146" s="125"/>
      <c r="BG146" s="125"/>
      <c r="BH146" s="125"/>
      <c r="BI146" s="125"/>
      <c r="BJ146" s="199"/>
      <c r="BK146" s="125"/>
      <c r="BL146" s="199"/>
      <c r="BM146" s="199"/>
    </row>
    <row r="147" spans="1:76" s="10" customFormat="1" ht="19.2" x14ac:dyDescent="0.2">
      <c r="B147" s="103"/>
      <c r="C147" s="305"/>
      <c r="D147" s="288" t="s">
        <v>245</v>
      </c>
      <c r="E147" s="298"/>
      <c r="F147" s="299" t="s">
        <v>788</v>
      </c>
      <c r="G147" s="298"/>
      <c r="H147" s="298"/>
      <c r="I147" s="298"/>
      <c r="J147" s="298"/>
      <c r="K147" s="298"/>
      <c r="L147" s="103"/>
      <c r="M147" s="107"/>
      <c r="N147" s="108"/>
      <c r="O147" s="108"/>
      <c r="P147" s="109"/>
      <c r="Q147" s="108"/>
      <c r="R147" s="109"/>
      <c r="S147" s="108"/>
      <c r="T147" s="110"/>
      <c r="AR147" s="104"/>
      <c r="AT147" s="111"/>
      <c r="AU147" s="111"/>
      <c r="AY147" s="104"/>
      <c r="BK147" s="112"/>
    </row>
    <row r="148" spans="1:76" s="197" customFormat="1" ht="16.5" customHeight="1" x14ac:dyDescent="0.25">
      <c r="B148" s="115"/>
      <c r="C148" s="302"/>
      <c r="D148" s="273" t="s">
        <v>60</v>
      </c>
      <c r="E148" s="279" t="s">
        <v>789</v>
      </c>
      <c r="F148" s="279" t="s">
        <v>790</v>
      </c>
      <c r="G148" s="275"/>
      <c r="H148" s="275"/>
      <c r="I148" s="275"/>
      <c r="J148" s="280">
        <f>SUM(J149:J150)</f>
        <v>0</v>
      </c>
      <c r="K148" s="275"/>
      <c r="L148" s="176"/>
      <c r="M148" s="195"/>
      <c r="N148" s="122"/>
      <c r="O148" s="123"/>
      <c r="P148" s="123"/>
      <c r="Q148" s="123"/>
      <c r="R148" s="123"/>
      <c r="S148" s="123"/>
      <c r="T148" s="124"/>
      <c r="AR148" s="199"/>
      <c r="AT148" s="199"/>
      <c r="AU148" s="199"/>
      <c r="AY148" s="199"/>
      <c r="BE148" s="125"/>
      <c r="BF148" s="125"/>
      <c r="BG148" s="125"/>
      <c r="BH148" s="125"/>
      <c r="BI148" s="125"/>
      <c r="BJ148" s="199"/>
      <c r="BK148" s="125"/>
      <c r="BL148" s="199"/>
      <c r="BM148" s="199"/>
    </row>
    <row r="149" spans="1:76" s="197" customFormat="1" ht="16.5" customHeight="1" x14ac:dyDescent="0.2">
      <c r="B149" s="115"/>
      <c r="C149" s="301">
        <v>43</v>
      </c>
      <c r="D149" s="281" t="s">
        <v>112</v>
      </c>
      <c r="E149" s="282" t="s">
        <v>791</v>
      </c>
      <c r="F149" s="283" t="s">
        <v>792</v>
      </c>
      <c r="G149" s="284" t="s">
        <v>312</v>
      </c>
      <c r="H149" s="285">
        <v>2</v>
      </c>
      <c r="I149" s="286"/>
      <c r="J149" s="286">
        <f>ROUND(I149*H149,2)</f>
        <v>0</v>
      </c>
      <c r="K149" s="283" t="s">
        <v>505</v>
      </c>
      <c r="L149" s="147"/>
      <c r="M149" s="148"/>
      <c r="N149" s="149"/>
      <c r="O149" s="123"/>
      <c r="P149" s="123"/>
      <c r="Q149" s="123"/>
      <c r="R149" s="123"/>
      <c r="S149" s="123"/>
      <c r="T149" s="124"/>
      <c r="AR149" s="199"/>
      <c r="AT149" s="199"/>
      <c r="AU149" s="199"/>
      <c r="AY149" s="199"/>
      <c r="BE149" s="125"/>
      <c r="BF149" s="125"/>
      <c r="BG149" s="125"/>
      <c r="BH149" s="125"/>
      <c r="BI149" s="125"/>
      <c r="BJ149" s="199"/>
      <c r="BK149" s="125"/>
      <c r="BL149" s="199"/>
      <c r="BM149" s="199"/>
    </row>
    <row r="150" spans="1:76" s="10" customFormat="1" ht="16.5" customHeight="1" x14ac:dyDescent="0.2">
      <c r="B150" s="103"/>
      <c r="C150" s="304">
        <v>44</v>
      </c>
      <c r="D150" s="292" t="s">
        <v>184</v>
      </c>
      <c r="E150" s="293" t="s">
        <v>793</v>
      </c>
      <c r="F150" s="294" t="s">
        <v>794</v>
      </c>
      <c r="G150" s="295" t="s">
        <v>312</v>
      </c>
      <c r="H150" s="296">
        <v>2</v>
      </c>
      <c r="I150" s="297"/>
      <c r="J150" s="297">
        <f>ROUND(I150*H150,2)</f>
        <v>0</v>
      </c>
      <c r="K150" s="294" t="s">
        <v>505</v>
      </c>
      <c r="L150" s="103"/>
      <c r="M150" s="107"/>
      <c r="N150" s="108"/>
      <c r="O150" s="108"/>
      <c r="P150" s="109"/>
      <c r="Q150" s="108"/>
      <c r="R150" s="109"/>
      <c r="S150" s="108"/>
      <c r="T150" s="110"/>
      <c r="AR150" s="104"/>
      <c r="AT150" s="111"/>
      <c r="AU150" s="111"/>
      <c r="AY150" s="104"/>
      <c r="BK150" s="112"/>
    </row>
    <row r="151" spans="1:76" s="197" customFormat="1" ht="16.5" customHeight="1" x14ac:dyDescent="0.25">
      <c r="B151" s="115"/>
      <c r="C151" s="275"/>
      <c r="D151" s="273"/>
      <c r="E151" s="279"/>
      <c r="F151" s="279"/>
      <c r="G151" s="275"/>
      <c r="H151" s="275"/>
      <c r="I151" s="275"/>
      <c r="J151" s="280"/>
      <c r="K151" s="275"/>
      <c r="L151" s="24"/>
      <c r="M151" s="195"/>
      <c r="N151" s="122"/>
      <c r="O151" s="123"/>
      <c r="P151" s="123"/>
      <c r="Q151" s="123"/>
      <c r="R151" s="123"/>
      <c r="S151" s="123"/>
      <c r="T151" s="124"/>
      <c r="AR151" s="199"/>
      <c r="AT151" s="199"/>
      <c r="AU151" s="199"/>
      <c r="AY151" s="199"/>
      <c r="BE151" s="125"/>
      <c r="BF151" s="125"/>
      <c r="BG151" s="125"/>
      <c r="BH151" s="125"/>
      <c r="BI151" s="125"/>
      <c r="BJ151" s="199"/>
      <c r="BK151" s="125"/>
      <c r="BL151" s="199"/>
      <c r="BM151" s="199"/>
    </row>
    <row r="152" spans="1:76" s="11" customFormat="1" ht="16.5" customHeight="1" x14ac:dyDescent="0.25">
      <c r="B152" s="126"/>
      <c r="C152" s="275"/>
      <c r="D152" s="273" t="s">
        <v>60</v>
      </c>
      <c r="E152" s="279" t="s">
        <v>680</v>
      </c>
      <c r="F152" s="279" t="s">
        <v>681</v>
      </c>
      <c r="G152" s="275"/>
      <c r="H152" s="275"/>
      <c r="I152" s="275"/>
      <c r="J152" s="280">
        <f>SUM(J153:J155)</f>
        <v>0</v>
      </c>
      <c r="K152" s="275"/>
      <c r="L152" s="402"/>
      <c r="M152" s="131"/>
      <c r="N152" s="132"/>
      <c r="O152" s="132"/>
      <c r="P152" s="132"/>
      <c r="Q152" s="132"/>
      <c r="R152" s="132"/>
      <c r="S152" s="132"/>
      <c r="T152" s="133"/>
      <c r="AT152" s="128"/>
      <c r="AU152" s="128"/>
      <c r="AY152" s="128"/>
    </row>
    <row r="153" spans="1:76" s="197" customFormat="1" ht="16.5" customHeight="1" x14ac:dyDescent="0.2">
      <c r="B153" s="115"/>
      <c r="C153" s="281">
        <v>45</v>
      </c>
      <c r="D153" s="281" t="s">
        <v>112</v>
      </c>
      <c r="E153" s="282" t="s">
        <v>795</v>
      </c>
      <c r="F153" s="283" t="s">
        <v>796</v>
      </c>
      <c r="G153" s="284" t="s">
        <v>115</v>
      </c>
      <c r="H153" s="285">
        <v>16.64</v>
      </c>
      <c r="I153" s="286"/>
      <c r="J153" s="286">
        <f>ROUND(I153*H153,2)</f>
        <v>0</v>
      </c>
      <c r="K153" s="283" t="s">
        <v>607</v>
      </c>
      <c r="L153" s="24"/>
      <c r="M153" s="195"/>
      <c r="N153" s="122"/>
      <c r="O153" s="123"/>
      <c r="P153" s="123"/>
      <c r="Q153" s="123"/>
      <c r="R153" s="123"/>
      <c r="S153" s="123"/>
      <c r="T153" s="124"/>
      <c r="AR153" s="199"/>
      <c r="AT153" s="199"/>
      <c r="AU153" s="199"/>
      <c r="AY153" s="199"/>
      <c r="BE153" s="125"/>
      <c r="BF153" s="125"/>
      <c r="BG153" s="125"/>
      <c r="BH153" s="125"/>
      <c r="BI153" s="125"/>
      <c r="BJ153" s="199"/>
      <c r="BK153" s="125"/>
      <c r="BL153" s="199"/>
      <c r="BM153" s="199"/>
    </row>
    <row r="154" spans="1:76" s="11" customFormat="1" ht="16.5" customHeight="1" x14ac:dyDescent="0.2">
      <c r="B154" s="126"/>
      <c r="C154" s="281">
        <v>46</v>
      </c>
      <c r="D154" s="281" t="s">
        <v>112</v>
      </c>
      <c r="E154" s="282" t="s">
        <v>682</v>
      </c>
      <c r="F154" s="283" t="s">
        <v>683</v>
      </c>
      <c r="G154" s="284" t="s">
        <v>115</v>
      </c>
      <c r="H154" s="285">
        <v>16.64</v>
      </c>
      <c r="I154" s="286"/>
      <c r="J154" s="286">
        <f>ROUND(I154*H154,2)</f>
        <v>0</v>
      </c>
      <c r="K154" s="283" t="s">
        <v>607</v>
      </c>
      <c r="L154" s="126"/>
      <c r="M154" s="131"/>
      <c r="N154" s="132"/>
      <c r="O154" s="132"/>
      <c r="P154" s="132"/>
      <c r="Q154" s="132"/>
      <c r="R154" s="132"/>
      <c r="S154" s="132"/>
      <c r="T154" s="133"/>
      <c r="AT154" s="128"/>
      <c r="AU154" s="128"/>
      <c r="AY154" s="128"/>
    </row>
    <row r="155" spans="1:76" s="10" customFormat="1" ht="16.5" customHeight="1" x14ac:dyDescent="0.2">
      <c r="B155" s="103"/>
      <c r="C155" s="281">
        <v>47</v>
      </c>
      <c r="D155" s="281" t="s">
        <v>112</v>
      </c>
      <c r="E155" s="282" t="s">
        <v>685</v>
      </c>
      <c r="F155" s="283" t="s">
        <v>686</v>
      </c>
      <c r="G155" s="284" t="s">
        <v>115</v>
      </c>
      <c r="H155" s="285">
        <v>16.64</v>
      </c>
      <c r="I155" s="286"/>
      <c r="J155" s="286">
        <f>ROUND(I155*H155,2)</f>
        <v>0</v>
      </c>
      <c r="K155" s="283" t="s">
        <v>607</v>
      </c>
      <c r="L155" s="103"/>
      <c r="M155" s="107"/>
      <c r="N155" s="108"/>
      <c r="O155" s="108"/>
      <c r="P155" s="109"/>
      <c r="Q155" s="108"/>
      <c r="R155" s="109"/>
      <c r="S155" s="108"/>
      <c r="T155" s="110"/>
      <c r="AR155" s="104"/>
      <c r="AT155" s="111"/>
      <c r="AU155" s="111"/>
      <c r="AY155" s="104"/>
      <c r="BK155" s="112"/>
    </row>
    <row r="156" spans="1:76" s="197" customFormat="1" ht="16.5" customHeight="1" x14ac:dyDescent="0.25">
      <c r="A156" s="10"/>
      <c r="B156" s="103"/>
      <c r="C156" s="177"/>
      <c r="D156" s="225" t="s">
        <v>60</v>
      </c>
      <c r="E156" s="227" t="s">
        <v>184</v>
      </c>
      <c r="F156" s="105" t="s">
        <v>697</v>
      </c>
      <c r="G156" s="10"/>
      <c r="H156" s="10"/>
      <c r="I156" s="10"/>
      <c r="J156" s="106">
        <f>SUM(J157,J160)</f>
        <v>0</v>
      </c>
      <c r="K156" s="10"/>
      <c r="M156" s="107"/>
      <c r="N156" s="108"/>
      <c r="O156" s="108"/>
      <c r="P156" s="109">
        <f>P157</f>
        <v>1.8399999999999999</v>
      </c>
      <c r="Q156" s="108"/>
      <c r="R156" s="109">
        <f>R157</f>
        <v>4.8000000000000004E-3</v>
      </c>
      <c r="S156" s="108"/>
      <c r="T156" s="110">
        <f>T157</f>
        <v>0</v>
      </c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4" t="s">
        <v>128</v>
      </c>
      <c r="AS156" s="10"/>
      <c r="AT156" s="111" t="s">
        <v>60</v>
      </c>
      <c r="AU156" s="111" t="s">
        <v>61</v>
      </c>
      <c r="AV156" s="10"/>
      <c r="AW156" s="10"/>
      <c r="AX156" s="10"/>
      <c r="AY156" s="104" t="s">
        <v>110</v>
      </c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12">
        <f>BK157</f>
        <v>0</v>
      </c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</row>
    <row r="157" spans="1:76" s="197" customFormat="1" ht="16.5" customHeight="1" x14ac:dyDescent="0.25">
      <c r="A157" s="10"/>
      <c r="B157" s="103"/>
      <c r="C157" s="177"/>
      <c r="D157" s="225" t="s">
        <v>60</v>
      </c>
      <c r="E157" s="226" t="s">
        <v>698</v>
      </c>
      <c r="F157" s="113" t="s">
        <v>699</v>
      </c>
      <c r="G157" s="10"/>
      <c r="H157" s="10"/>
      <c r="I157" s="10"/>
      <c r="J157" s="114">
        <f>SUM(J158:J159)</f>
        <v>0</v>
      </c>
      <c r="K157" s="10"/>
      <c r="L157" s="175"/>
      <c r="M157" s="107"/>
      <c r="N157" s="108"/>
      <c r="O157" s="108"/>
      <c r="P157" s="109">
        <f>SUM(P158:P159)</f>
        <v>1.8399999999999999</v>
      </c>
      <c r="Q157" s="108"/>
      <c r="R157" s="109">
        <f>SUM(R158:R159)</f>
        <v>4.8000000000000004E-3</v>
      </c>
      <c r="S157" s="108"/>
      <c r="T157" s="110">
        <f>SUM(T158:T159)</f>
        <v>0</v>
      </c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4" t="s">
        <v>128</v>
      </c>
      <c r="AS157" s="10"/>
      <c r="AT157" s="111" t="s">
        <v>60</v>
      </c>
      <c r="AU157" s="111" t="s">
        <v>67</v>
      </c>
      <c r="AV157" s="10"/>
      <c r="AW157" s="10"/>
      <c r="AX157" s="10"/>
      <c r="AY157" s="104" t="s">
        <v>110</v>
      </c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12">
        <f>SUM(BK158:BK159)</f>
        <v>0</v>
      </c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</row>
    <row r="158" spans="1:76" s="11" customFormat="1" ht="20.399999999999999" x14ac:dyDescent="0.2">
      <c r="A158" s="197"/>
      <c r="B158" s="115"/>
      <c r="C158" s="181">
        <v>48</v>
      </c>
      <c r="D158" s="181" t="s">
        <v>112</v>
      </c>
      <c r="E158" s="182" t="s">
        <v>700</v>
      </c>
      <c r="F158" s="118" t="s">
        <v>701</v>
      </c>
      <c r="G158" s="119" t="s">
        <v>243</v>
      </c>
      <c r="H158" s="120">
        <v>40</v>
      </c>
      <c r="I158" s="121"/>
      <c r="J158" s="121">
        <f>ROUND(I158*H158,2)</f>
        <v>0</v>
      </c>
      <c r="K158" s="118" t="s">
        <v>607</v>
      </c>
      <c r="L158" s="24"/>
      <c r="M158" s="195" t="s">
        <v>1</v>
      </c>
      <c r="N158" s="122" t="s">
        <v>32</v>
      </c>
      <c r="O158" s="123">
        <v>4.5999999999999999E-2</v>
      </c>
      <c r="P158" s="123">
        <f>O158*H158</f>
        <v>1.8399999999999999</v>
      </c>
      <c r="Q158" s="123">
        <v>0</v>
      </c>
      <c r="R158" s="123">
        <f>Q158*H158</f>
        <v>0</v>
      </c>
      <c r="S158" s="123">
        <v>0</v>
      </c>
      <c r="T158" s="124">
        <f>S158*H158</f>
        <v>0</v>
      </c>
      <c r="U158" s="197"/>
      <c r="V158" s="197"/>
      <c r="W158" s="197"/>
      <c r="X158" s="197"/>
      <c r="Y158" s="197"/>
      <c r="Z158" s="197"/>
      <c r="AA158" s="197"/>
      <c r="AB158" s="197"/>
      <c r="AC158" s="197"/>
      <c r="AD158" s="197"/>
      <c r="AE158" s="197"/>
      <c r="AF158" s="197"/>
      <c r="AG158" s="197"/>
      <c r="AH158" s="197"/>
      <c r="AI158" s="197"/>
      <c r="AJ158" s="197"/>
      <c r="AK158" s="197"/>
      <c r="AL158" s="197"/>
      <c r="AM158" s="197"/>
      <c r="AN158" s="197"/>
      <c r="AO158" s="197"/>
      <c r="AP158" s="197"/>
      <c r="AQ158" s="197"/>
      <c r="AR158" s="199" t="s">
        <v>425</v>
      </c>
      <c r="AS158" s="197"/>
      <c r="AT158" s="199" t="s">
        <v>112</v>
      </c>
      <c r="AU158" s="199" t="s">
        <v>69</v>
      </c>
      <c r="AV158" s="197"/>
      <c r="AW158" s="197"/>
      <c r="AX158" s="197"/>
      <c r="AY158" s="199" t="s">
        <v>110</v>
      </c>
      <c r="AZ158" s="197"/>
      <c r="BA158" s="197"/>
      <c r="BB158" s="197"/>
      <c r="BC158" s="197"/>
      <c r="BD158" s="197"/>
      <c r="BE158" s="125">
        <f>IF(N158="základní",J158,0)</f>
        <v>0</v>
      </c>
      <c r="BF158" s="125">
        <f>IF(N158="snížená",J158,0)</f>
        <v>0</v>
      </c>
      <c r="BG158" s="125">
        <f>IF(N158="zákl. přenesená",J158,0)</f>
        <v>0</v>
      </c>
      <c r="BH158" s="125">
        <f>IF(N158="sníž. přenesená",J158,0)</f>
        <v>0</v>
      </c>
      <c r="BI158" s="125">
        <f>IF(N158="nulová",J158,0)</f>
        <v>0</v>
      </c>
      <c r="BJ158" s="199" t="s">
        <v>67</v>
      </c>
      <c r="BK158" s="125">
        <f>ROUND(I158*H158,2)</f>
        <v>0</v>
      </c>
      <c r="BL158" s="199" t="s">
        <v>425</v>
      </c>
      <c r="BM158" s="199" t="s">
        <v>702</v>
      </c>
      <c r="BN158" s="197"/>
      <c r="BO158" s="197"/>
      <c r="BP158" s="197"/>
      <c r="BQ158" s="197"/>
      <c r="BR158" s="197"/>
      <c r="BS158" s="197"/>
      <c r="BT158" s="197"/>
      <c r="BU158" s="197"/>
      <c r="BV158" s="197"/>
      <c r="BW158" s="197"/>
      <c r="BX158" s="197"/>
    </row>
    <row r="159" spans="1:76" s="197" customFormat="1" ht="16.5" customHeight="1" x14ac:dyDescent="0.2">
      <c r="B159" s="115"/>
      <c r="C159" s="141">
        <v>49</v>
      </c>
      <c r="D159" s="219" t="s">
        <v>184</v>
      </c>
      <c r="E159" s="220" t="s">
        <v>703</v>
      </c>
      <c r="F159" s="143" t="s">
        <v>704</v>
      </c>
      <c r="G159" s="144" t="s">
        <v>243</v>
      </c>
      <c r="H159" s="145">
        <v>40</v>
      </c>
      <c r="I159" s="146"/>
      <c r="J159" s="146">
        <f>ROUND(I159*H159,2)</f>
        <v>0</v>
      </c>
      <c r="K159" s="143" t="s">
        <v>607</v>
      </c>
      <c r="L159" s="147"/>
      <c r="M159" s="206" t="s">
        <v>1</v>
      </c>
      <c r="N159" s="207" t="s">
        <v>32</v>
      </c>
      <c r="O159" s="154">
        <v>0</v>
      </c>
      <c r="P159" s="154">
        <f>O159*H159</f>
        <v>0</v>
      </c>
      <c r="Q159" s="154">
        <v>1.2E-4</v>
      </c>
      <c r="R159" s="154">
        <f>Q159*H159</f>
        <v>4.8000000000000004E-3</v>
      </c>
      <c r="S159" s="154">
        <v>0</v>
      </c>
      <c r="T159" s="155">
        <f>S159*H159</f>
        <v>0</v>
      </c>
      <c r="AR159" s="199" t="s">
        <v>705</v>
      </c>
      <c r="AT159" s="199" t="s">
        <v>184</v>
      </c>
      <c r="AU159" s="199" t="s">
        <v>69</v>
      </c>
      <c r="AY159" s="199" t="s">
        <v>110</v>
      </c>
      <c r="BE159" s="125">
        <f>IF(N159="základní",J159,0)</f>
        <v>0</v>
      </c>
      <c r="BF159" s="125">
        <f>IF(N159="snížená",J159,0)</f>
        <v>0</v>
      </c>
      <c r="BG159" s="125">
        <f>IF(N159="zákl. přenesená",J159,0)</f>
        <v>0</v>
      </c>
      <c r="BH159" s="125">
        <f>IF(N159="sníž. přenesená",J159,0)</f>
        <v>0</v>
      </c>
      <c r="BI159" s="125">
        <f>IF(N159="nulová",J159,0)</f>
        <v>0</v>
      </c>
      <c r="BJ159" s="199" t="s">
        <v>67</v>
      </c>
      <c r="BK159" s="125">
        <f>ROUND(I159*H159,2)</f>
        <v>0</v>
      </c>
      <c r="BL159" s="199" t="s">
        <v>705</v>
      </c>
      <c r="BM159" s="199" t="s">
        <v>706</v>
      </c>
    </row>
    <row r="160" spans="1:76" s="197" customFormat="1" ht="16.5" customHeight="1" x14ac:dyDescent="0.25">
      <c r="A160" s="10"/>
      <c r="B160" s="389"/>
      <c r="C160" s="329"/>
      <c r="D160" s="327" t="s">
        <v>60</v>
      </c>
      <c r="E160" s="327" t="s">
        <v>421</v>
      </c>
      <c r="F160" s="327" t="s">
        <v>557</v>
      </c>
      <c r="G160" s="329"/>
      <c r="H160" s="329"/>
      <c r="I160" s="329"/>
      <c r="J160" s="328">
        <f>SUM(J161)</f>
        <v>0</v>
      </c>
      <c r="K160" s="307"/>
      <c r="L160" s="175"/>
    </row>
    <row r="161" spans="1:76" s="11" customFormat="1" ht="16.5" customHeight="1" x14ac:dyDescent="0.2">
      <c r="A161" s="267"/>
      <c r="B161" s="390"/>
      <c r="C161" s="281">
        <v>50</v>
      </c>
      <c r="D161" s="281" t="s">
        <v>112</v>
      </c>
      <c r="E161" s="282" t="s">
        <v>558</v>
      </c>
      <c r="F161" s="283" t="s">
        <v>559</v>
      </c>
      <c r="G161" s="284" t="s">
        <v>560</v>
      </c>
      <c r="H161" s="285">
        <v>200</v>
      </c>
      <c r="I161" s="286"/>
      <c r="J161" s="286">
        <f>ROUND(I161*H161,2)</f>
        <v>0</v>
      </c>
      <c r="K161" s="283" t="s">
        <v>1</v>
      </c>
      <c r="L161" s="24"/>
      <c r="M161" s="200"/>
      <c r="N161" s="200"/>
      <c r="O161" s="200"/>
      <c r="P161" s="200"/>
      <c r="Q161" s="200"/>
      <c r="R161" s="200"/>
      <c r="S161" s="200"/>
      <c r="T161" s="200"/>
      <c r="U161" s="200"/>
      <c r="V161" s="200"/>
      <c r="W161" s="200"/>
      <c r="X161" s="200"/>
      <c r="Y161" s="200"/>
      <c r="Z161" s="200"/>
      <c r="AA161" s="200"/>
      <c r="AB161" s="200"/>
      <c r="AC161" s="200"/>
      <c r="AD161" s="200"/>
      <c r="AE161" s="200"/>
      <c r="AF161" s="200"/>
      <c r="AG161" s="200"/>
      <c r="AH161" s="200"/>
      <c r="AI161" s="200"/>
      <c r="AJ161" s="200"/>
      <c r="AK161" s="200"/>
      <c r="AL161" s="200"/>
      <c r="AM161" s="200"/>
      <c r="AN161" s="200"/>
      <c r="AO161" s="200"/>
      <c r="AP161" s="200"/>
      <c r="AQ161" s="200"/>
      <c r="AR161" s="200"/>
      <c r="AS161" s="200"/>
      <c r="AT161" s="200"/>
      <c r="AU161" s="200"/>
      <c r="AV161" s="200"/>
      <c r="AW161" s="200"/>
      <c r="AX161" s="200"/>
      <c r="AY161" s="200"/>
      <c r="AZ161" s="200"/>
      <c r="BA161" s="200"/>
      <c r="BB161" s="200"/>
      <c r="BC161" s="200"/>
      <c r="BD161" s="200"/>
      <c r="BE161" s="200"/>
      <c r="BF161" s="200"/>
      <c r="BG161" s="200"/>
      <c r="BH161" s="200"/>
      <c r="BI161" s="200"/>
      <c r="BJ161" s="200"/>
      <c r="BK161" s="200"/>
      <c r="BL161" s="200"/>
      <c r="BM161" s="200"/>
      <c r="BN161" s="200"/>
      <c r="BO161" s="200"/>
      <c r="BP161" s="200"/>
      <c r="BQ161" s="200"/>
      <c r="BR161" s="200"/>
      <c r="BS161" s="200"/>
      <c r="BT161" s="200"/>
      <c r="BU161" s="200"/>
      <c r="BV161" s="200"/>
      <c r="BW161" s="200"/>
      <c r="BX161" s="200"/>
    </row>
    <row r="162" spans="1:76" s="10" customFormat="1" ht="16.5" customHeight="1" x14ac:dyDescent="0.25">
      <c r="B162" s="389"/>
      <c r="C162" s="307"/>
      <c r="D162" s="308" t="s">
        <v>60</v>
      </c>
      <c r="E162" s="309" t="s">
        <v>562</v>
      </c>
      <c r="F162" s="309" t="s">
        <v>563</v>
      </c>
      <c r="G162" s="307"/>
      <c r="H162" s="307"/>
      <c r="I162" s="307"/>
      <c r="J162" s="310">
        <f>SUM(J163:J169)</f>
        <v>0</v>
      </c>
      <c r="K162" s="307"/>
      <c r="L162" s="175"/>
    </row>
    <row r="163" spans="1:76" s="10" customFormat="1" ht="16.5" customHeight="1" x14ac:dyDescent="0.2">
      <c r="A163" s="267"/>
      <c r="B163" s="390"/>
      <c r="C163" s="281">
        <v>51</v>
      </c>
      <c r="D163" s="281" t="s">
        <v>112</v>
      </c>
      <c r="E163" s="282" t="s">
        <v>819</v>
      </c>
      <c r="F163" s="283" t="s">
        <v>565</v>
      </c>
      <c r="G163" s="284" t="s">
        <v>566</v>
      </c>
      <c r="H163" s="285">
        <v>20</v>
      </c>
      <c r="I163" s="286"/>
      <c r="J163" s="286">
        <f>ROUND(I163*H163,2)</f>
        <v>0</v>
      </c>
      <c r="K163" s="283" t="s">
        <v>1</v>
      </c>
      <c r="L163" s="24"/>
    </row>
    <row r="164" spans="1:76" s="197" customFormat="1" ht="67.2" x14ac:dyDescent="0.2">
      <c r="A164" s="267"/>
      <c r="B164" s="390"/>
      <c r="C164" s="298"/>
      <c r="D164" s="311" t="s">
        <v>245</v>
      </c>
      <c r="E164" s="298"/>
      <c r="F164" s="326" t="s">
        <v>861</v>
      </c>
      <c r="G164" s="298"/>
      <c r="H164" s="298"/>
      <c r="I164" s="298"/>
      <c r="J164" s="298"/>
      <c r="K164" s="298"/>
      <c r="L164" s="24"/>
    </row>
    <row r="165" spans="1:76" s="197" customFormat="1" ht="16.5" customHeight="1" x14ac:dyDescent="0.2">
      <c r="A165" s="267"/>
      <c r="B165" s="390"/>
      <c r="C165" s="281">
        <v>52</v>
      </c>
      <c r="D165" s="281" t="s">
        <v>112</v>
      </c>
      <c r="E165" s="282" t="s">
        <v>570</v>
      </c>
      <c r="F165" s="283" t="s">
        <v>571</v>
      </c>
      <c r="G165" s="284" t="s">
        <v>566</v>
      </c>
      <c r="H165" s="285">
        <v>30</v>
      </c>
      <c r="I165" s="286"/>
      <c r="J165" s="286">
        <f>ROUND(I165*H165,2)</f>
        <v>0</v>
      </c>
      <c r="K165" s="283" t="s">
        <v>1</v>
      </c>
      <c r="L165" s="24"/>
    </row>
    <row r="166" spans="1:76" s="197" customFormat="1" ht="19.2" x14ac:dyDescent="0.2">
      <c r="A166" s="267"/>
      <c r="B166" s="390"/>
      <c r="C166" s="298"/>
      <c r="D166" s="311" t="s">
        <v>245</v>
      </c>
      <c r="E166" s="298"/>
      <c r="F166" s="326" t="s">
        <v>862</v>
      </c>
      <c r="G166" s="298"/>
      <c r="H166" s="298"/>
      <c r="I166" s="298"/>
      <c r="J166" s="298"/>
      <c r="K166" s="298"/>
      <c r="L166" s="24"/>
    </row>
    <row r="167" spans="1:76" s="467" customFormat="1" ht="16.5" customHeight="1" x14ac:dyDescent="0.2">
      <c r="B167" s="390"/>
      <c r="C167" s="493"/>
      <c r="D167" s="311"/>
      <c r="E167" s="493"/>
      <c r="F167" s="326" t="s">
        <v>972</v>
      </c>
      <c r="G167" s="493"/>
      <c r="H167" s="493"/>
      <c r="I167" s="493"/>
      <c r="J167" s="493"/>
      <c r="K167" s="493"/>
      <c r="L167" s="24"/>
    </row>
    <row r="168" spans="1:76" s="523" customFormat="1" ht="16.5" customHeight="1" x14ac:dyDescent="0.2">
      <c r="B168" s="390"/>
      <c r="C168" s="301" t="s">
        <v>992</v>
      </c>
      <c r="D168" s="301" t="s">
        <v>112</v>
      </c>
      <c r="E168" s="337" t="s">
        <v>570</v>
      </c>
      <c r="F168" s="338" t="s">
        <v>987</v>
      </c>
      <c r="G168" s="339" t="s">
        <v>475</v>
      </c>
      <c r="H168" s="340">
        <v>1</v>
      </c>
      <c r="I168" s="341"/>
      <c r="J168" s="341">
        <v>0</v>
      </c>
      <c r="K168" s="283" t="s">
        <v>1</v>
      </c>
      <c r="L168" s="24"/>
    </row>
    <row r="169" spans="1:76" ht="16.5" customHeight="1" x14ac:dyDescent="0.2">
      <c r="A169" s="267"/>
      <c r="B169" s="390"/>
      <c r="C169" s="320">
        <v>53</v>
      </c>
      <c r="D169" s="320" t="s">
        <v>184</v>
      </c>
      <c r="E169" s="321" t="s">
        <v>822</v>
      </c>
      <c r="F169" s="322" t="s">
        <v>575</v>
      </c>
      <c r="G169" s="323" t="s">
        <v>475</v>
      </c>
      <c r="H169" s="324">
        <v>1</v>
      </c>
      <c r="I169" s="325"/>
      <c r="J169" s="325">
        <f>ROUND(I169*H169,2)</f>
        <v>0</v>
      </c>
      <c r="K169" s="322" t="s">
        <v>1</v>
      </c>
      <c r="L169" s="147"/>
    </row>
    <row r="170" spans="1:76" ht="16.5" customHeight="1" x14ac:dyDescent="0.25">
      <c r="A170" s="10"/>
      <c r="B170" s="389"/>
      <c r="C170" s="307"/>
      <c r="D170" s="308" t="s">
        <v>60</v>
      </c>
      <c r="E170" s="309" t="s">
        <v>455</v>
      </c>
      <c r="F170" s="309" t="s">
        <v>577</v>
      </c>
      <c r="G170" s="307"/>
      <c r="H170" s="307"/>
      <c r="I170" s="307"/>
      <c r="J170" s="310">
        <f>SUM(J171)</f>
        <v>0</v>
      </c>
      <c r="K170" s="307"/>
      <c r="L170" s="175"/>
    </row>
    <row r="171" spans="1:76" ht="16.5" customHeight="1" x14ac:dyDescent="0.25">
      <c r="A171" s="10"/>
      <c r="B171" s="389"/>
      <c r="C171" s="307"/>
      <c r="D171" s="308" t="s">
        <v>60</v>
      </c>
      <c r="E171" s="327" t="s">
        <v>471</v>
      </c>
      <c r="F171" s="327" t="s">
        <v>474</v>
      </c>
      <c r="G171" s="307"/>
      <c r="H171" s="307"/>
      <c r="I171" s="307"/>
      <c r="J171" s="328">
        <f>SUM(J172)</f>
        <v>0</v>
      </c>
      <c r="K171" s="307"/>
      <c r="L171" s="175"/>
    </row>
    <row r="172" spans="1:76" ht="16.5" customHeight="1" x14ac:dyDescent="0.2">
      <c r="A172" s="267"/>
      <c r="B172" s="390"/>
      <c r="C172" s="281">
        <v>54</v>
      </c>
      <c r="D172" s="281" t="s">
        <v>112</v>
      </c>
      <c r="E172" s="282" t="s">
        <v>578</v>
      </c>
      <c r="F172" s="283" t="s">
        <v>579</v>
      </c>
      <c r="G172" s="284" t="s">
        <v>566</v>
      </c>
      <c r="H172" s="285">
        <v>72</v>
      </c>
      <c r="I172" s="286"/>
      <c r="J172" s="286">
        <f>ROUND(I172*H172,2)</f>
        <v>0</v>
      </c>
      <c r="K172" s="283" t="s">
        <v>1</v>
      </c>
      <c r="L172" s="24"/>
    </row>
    <row r="173" spans="1:76" ht="37.5" customHeight="1" x14ac:dyDescent="0.2">
      <c r="A173" s="267"/>
      <c r="B173" s="390"/>
      <c r="C173" s="298"/>
      <c r="D173" s="311" t="s">
        <v>245</v>
      </c>
      <c r="E173" s="298"/>
      <c r="F173" s="326" t="s">
        <v>823</v>
      </c>
      <c r="G173" s="298"/>
      <c r="H173" s="298"/>
      <c r="I173" s="298"/>
      <c r="J173" s="298"/>
      <c r="K173" s="298"/>
      <c r="L173" s="24"/>
    </row>
    <row r="174" spans="1:76" s="468" customFormat="1" ht="37.5" customHeight="1" x14ac:dyDescent="0.2">
      <c r="A174" s="467"/>
      <c r="B174" s="390"/>
      <c r="K174" s="493"/>
      <c r="L174" s="24"/>
    </row>
    <row r="175" spans="1:76" s="468" customFormat="1" ht="37.5" customHeight="1" x14ac:dyDescent="0.2">
      <c r="A175" s="467"/>
      <c r="B175" s="390"/>
      <c r="K175" s="493"/>
      <c r="L175" s="24"/>
    </row>
    <row r="176" spans="1:76" s="468" customFormat="1" ht="37.5" customHeight="1" x14ac:dyDescent="0.35">
      <c r="A176" s="467"/>
      <c r="B176" s="390"/>
      <c r="C176" s="541"/>
      <c r="D176" s="542" t="s">
        <v>60</v>
      </c>
      <c r="E176" s="543" t="s">
        <v>782</v>
      </c>
      <c r="F176" s="543" t="s">
        <v>973</v>
      </c>
      <c r="G176" s="541"/>
      <c r="H176" s="541"/>
      <c r="I176" s="541"/>
      <c r="J176" s="544">
        <f>SUM(J177:J182)</f>
        <v>0</v>
      </c>
      <c r="K176" s="541"/>
      <c r="L176" s="24"/>
    </row>
    <row r="177" spans="1:12" s="468" customFormat="1" ht="37.5" customHeight="1" x14ac:dyDescent="0.2">
      <c r="A177" s="467"/>
      <c r="B177" s="390"/>
      <c r="C177" s="545">
        <v>55</v>
      </c>
      <c r="D177" s="545" t="s">
        <v>112</v>
      </c>
      <c r="E177" s="526" t="s">
        <v>974</v>
      </c>
      <c r="F177" s="527" t="s">
        <v>975</v>
      </c>
      <c r="G177" s="546" t="s">
        <v>243</v>
      </c>
      <c r="H177" s="547">
        <v>5</v>
      </c>
      <c r="I177" s="548"/>
      <c r="J177" s="341">
        <f t="shared" ref="J177:J182" si="4">ROUND(I177*H177,2)</f>
        <v>0</v>
      </c>
      <c r="K177" s="549"/>
      <c r="L177" s="24"/>
    </row>
    <row r="178" spans="1:12" s="468" customFormat="1" ht="37.5" customHeight="1" x14ac:dyDescent="0.2">
      <c r="A178" s="467"/>
      <c r="B178" s="390"/>
      <c r="C178" s="550">
        <v>56</v>
      </c>
      <c r="D178" s="550" t="s">
        <v>184</v>
      </c>
      <c r="E178" s="551" t="s">
        <v>976</v>
      </c>
      <c r="F178" s="552" t="s">
        <v>977</v>
      </c>
      <c r="G178" s="553" t="s">
        <v>243</v>
      </c>
      <c r="H178" s="554">
        <v>5</v>
      </c>
      <c r="I178" s="555"/>
      <c r="J178" s="341">
        <f t="shared" si="4"/>
        <v>0</v>
      </c>
      <c r="K178" s="556"/>
      <c r="L178" s="24"/>
    </row>
    <row r="179" spans="1:12" s="468" customFormat="1" ht="37.5" customHeight="1" x14ac:dyDescent="0.2">
      <c r="A179" s="467"/>
      <c r="B179" s="390"/>
      <c r="C179" s="545">
        <v>57</v>
      </c>
      <c r="D179" s="545" t="s">
        <v>112</v>
      </c>
      <c r="E179" s="526" t="s">
        <v>978</v>
      </c>
      <c r="F179" s="527" t="s">
        <v>979</v>
      </c>
      <c r="G179" s="546" t="s">
        <v>243</v>
      </c>
      <c r="H179" s="547">
        <v>3</v>
      </c>
      <c r="I179" s="548"/>
      <c r="J179" s="341">
        <f t="shared" si="4"/>
        <v>0</v>
      </c>
      <c r="K179" s="549"/>
      <c r="L179" s="24"/>
    </row>
    <row r="180" spans="1:12" s="468" customFormat="1" ht="37.5" customHeight="1" x14ac:dyDescent="0.2">
      <c r="A180" s="467"/>
      <c r="B180" s="390"/>
      <c r="C180" s="550">
        <v>58</v>
      </c>
      <c r="D180" s="550" t="s">
        <v>184</v>
      </c>
      <c r="E180" s="551" t="s">
        <v>980</v>
      </c>
      <c r="F180" s="552" t="s">
        <v>981</v>
      </c>
      <c r="G180" s="553" t="s">
        <v>243</v>
      </c>
      <c r="H180" s="554">
        <v>3</v>
      </c>
      <c r="I180" s="555"/>
      <c r="J180" s="341">
        <f t="shared" si="4"/>
        <v>0</v>
      </c>
      <c r="K180" s="556"/>
      <c r="L180" s="24"/>
    </row>
    <row r="181" spans="1:12" s="468" customFormat="1" ht="37.5" customHeight="1" x14ac:dyDescent="0.2">
      <c r="A181" s="467"/>
      <c r="B181" s="390"/>
      <c r="C181" s="545">
        <v>59</v>
      </c>
      <c r="D181" s="545" t="s">
        <v>112</v>
      </c>
      <c r="E181" s="526" t="s">
        <v>982</v>
      </c>
      <c r="F181" s="527" t="s">
        <v>983</v>
      </c>
      <c r="G181" s="546" t="s">
        <v>115</v>
      </c>
      <c r="H181" s="547">
        <v>15</v>
      </c>
      <c r="I181" s="548"/>
      <c r="J181" s="341">
        <f t="shared" si="4"/>
        <v>0</v>
      </c>
      <c r="K181" s="549"/>
      <c r="L181" s="24"/>
    </row>
    <row r="182" spans="1:12" s="468" customFormat="1" ht="37.5" customHeight="1" x14ac:dyDescent="0.2">
      <c r="A182" s="467"/>
      <c r="B182" s="390"/>
      <c r="C182" s="550">
        <v>60</v>
      </c>
      <c r="D182" s="550" t="s">
        <v>184</v>
      </c>
      <c r="E182" s="551" t="s">
        <v>984</v>
      </c>
      <c r="F182" s="552" t="s">
        <v>985</v>
      </c>
      <c r="G182" s="553" t="s">
        <v>170</v>
      </c>
      <c r="H182" s="554">
        <v>0.2</v>
      </c>
      <c r="I182" s="555"/>
      <c r="J182" s="341">
        <f t="shared" si="4"/>
        <v>0</v>
      </c>
      <c r="K182" s="556"/>
      <c r="L182" s="24"/>
    </row>
    <row r="183" spans="1:12" s="468" customFormat="1" ht="37.5" customHeight="1" x14ac:dyDescent="0.2">
      <c r="A183" s="467"/>
      <c r="B183" s="390"/>
      <c r="C183" s="557"/>
      <c r="D183" s="557"/>
      <c r="E183" s="558"/>
      <c r="F183" s="559"/>
      <c r="G183" s="560"/>
      <c r="H183" s="561"/>
      <c r="I183" s="563"/>
      <c r="J183" s="534"/>
      <c r="K183" s="562"/>
      <c r="L183" s="24"/>
    </row>
    <row r="184" spans="1:12" s="468" customFormat="1" ht="37.5" customHeight="1" x14ac:dyDescent="0.2">
      <c r="A184" s="467"/>
      <c r="B184" s="390"/>
      <c r="C184" s="305"/>
      <c r="D184" s="343"/>
      <c r="E184" s="305"/>
      <c r="F184" s="361"/>
      <c r="G184" s="305"/>
      <c r="H184" s="305"/>
      <c r="I184" s="305"/>
      <c r="J184" s="528">
        <f>J185</f>
        <v>0</v>
      </c>
      <c r="K184" s="493"/>
      <c r="L184" s="24"/>
    </row>
    <row r="185" spans="1:12" ht="16.5" customHeight="1" x14ac:dyDescent="0.2">
      <c r="A185" s="267"/>
      <c r="B185" s="391"/>
      <c r="C185" s="301">
        <v>61</v>
      </c>
      <c r="D185" s="301" t="s">
        <v>112</v>
      </c>
      <c r="E185" s="526">
        <v>310231001</v>
      </c>
      <c r="F185" s="527" t="s">
        <v>971</v>
      </c>
      <c r="G185" s="339" t="s">
        <v>115</v>
      </c>
      <c r="H185" s="340">
        <v>3</v>
      </c>
      <c r="I185" s="341"/>
      <c r="J185" s="341">
        <f>ROUND(I185*H185,2)</f>
        <v>0</v>
      </c>
      <c r="K185" s="388"/>
      <c r="L185" s="24"/>
    </row>
    <row r="186" spans="1:12" x14ac:dyDescent="0.2">
      <c r="A186" s="264"/>
      <c r="B186" s="264"/>
      <c r="C186" s="264"/>
      <c r="D186" s="264"/>
      <c r="E186" s="264"/>
      <c r="F186" s="264"/>
      <c r="G186" s="264"/>
      <c r="H186" s="264"/>
      <c r="I186" s="264"/>
      <c r="J186" s="264"/>
      <c r="K186" s="264"/>
      <c r="L186" s="264"/>
    </row>
    <row r="187" spans="1:12" ht="13.2" x14ac:dyDescent="0.25">
      <c r="A187" s="232"/>
      <c r="B187" s="232"/>
      <c r="C187" s="235"/>
      <c r="D187" s="233"/>
      <c r="E187" s="234"/>
      <c r="F187" s="234"/>
      <c r="G187" s="235"/>
      <c r="H187" s="235"/>
      <c r="I187" s="235"/>
      <c r="J187" s="236"/>
      <c r="K187" s="171"/>
      <c r="L187" s="232"/>
    </row>
    <row r="188" spans="1:12" x14ac:dyDescent="0.2">
      <c r="A188" s="232"/>
      <c r="B188" s="232"/>
      <c r="C188" s="169"/>
      <c r="D188" s="169"/>
      <c r="E188" s="237"/>
      <c r="F188" s="171"/>
      <c r="G188" s="238"/>
      <c r="H188" s="173"/>
      <c r="I188" s="174"/>
      <c r="J188" s="174"/>
      <c r="K188" s="239"/>
      <c r="L188" s="232"/>
    </row>
    <row r="189" spans="1:12" ht="13.2" x14ac:dyDescent="0.25">
      <c r="A189" s="232"/>
      <c r="B189" s="232"/>
      <c r="C189" s="235"/>
      <c r="D189" s="233"/>
      <c r="E189" s="234"/>
      <c r="F189" s="234"/>
      <c r="G189" s="235"/>
      <c r="H189" s="235"/>
      <c r="I189" s="235"/>
      <c r="J189" s="236"/>
      <c r="K189" s="235"/>
      <c r="L189" s="232"/>
    </row>
    <row r="190" spans="1:12" x14ac:dyDescent="0.2">
      <c r="A190" s="232"/>
      <c r="B190" s="232"/>
      <c r="C190" s="169"/>
      <c r="D190" s="169"/>
      <c r="E190" s="237"/>
      <c r="F190" s="171"/>
      <c r="G190" s="238"/>
      <c r="H190" s="173"/>
      <c r="I190" s="174"/>
      <c r="J190" s="174"/>
      <c r="K190" s="171"/>
      <c r="L190" s="232"/>
    </row>
    <row r="191" spans="1:12" x14ac:dyDescent="0.2">
      <c r="A191" s="232"/>
      <c r="B191" s="232"/>
      <c r="C191" s="230"/>
      <c r="D191" s="230"/>
      <c r="E191" s="240"/>
      <c r="F191" s="231"/>
      <c r="G191" s="241"/>
      <c r="H191" s="242"/>
      <c r="I191" s="243"/>
      <c r="J191" s="243"/>
      <c r="K191" s="171"/>
      <c r="L191" s="232"/>
    </row>
    <row r="192" spans="1:12" x14ac:dyDescent="0.2">
      <c r="A192" s="232"/>
      <c r="B192" s="232"/>
      <c r="C192" s="169"/>
      <c r="D192" s="169"/>
      <c r="E192" s="237"/>
      <c r="F192" s="171"/>
      <c r="G192" s="238"/>
      <c r="H192" s="173"/>
      <c r="I192" s="174"/>
      <c r="J192" s="174"/>
      <c r="K192" s="171"/>
      <c r="L192" s="232"/>
    </row>
    <row r="193" spans="1:12" x14ac:dyDescent="0.2">
      <c r="A193" s="232"/>
      <c r="B193" s="232"/>
      <c r="C193" s="169"/>
      <c r="D193" s="169"/>
      <c r="E193" s="237"/>
      <c r="F193" s="171"/>
      <c r="G193" s="238"/>
      <c r="H193" s="173"/>
      <c r="I193" s="174"/>
      <c r="J193" s="174"/>
      <c r="K193" s="239"/>
      <c r="L193" s="232"/>
    </row>
    <row r="194" spans="1:12" x14ac:dyDescent="0.2">
      <c r="A194" s="232"/>
      <c r="B194" s="232"/>
      <c r="C194" s="230"/>
      <c r="D194" s="230"/>
      <c r="E194" s="240"/>
      <c r="F194" s="231"/>
      <c r="G194" s="241"/>
      <c r="H194" s="242"/>
      <c r="I194" s="243"/>
      <c r="J194" s="243"/>
      <c r="K194" s="231"/>
      <c r="L194" s="232"/>
    </row>
    <row r="195" spans="1:12" x14ac:dyDescent="0.2">
      <c r="A195" s="232"/>
      <c r="B195" s="232"/>
      <c r="C195" s="230"/>
      <c r="D195" s="230"/>
      <c r="E195" s="240"/>
      <c r="F195" s="231"/>
      <c r="G195" s="241"/>
      <c r="H195" s="242"/>
      <c r="I195" s="243"/>
      <c r="J195" s="243"/>
      <c r="K195" s="231"/>
      <c r="L195" s="232"/>
    </row>
    <row r="196" spans="1:12" x14ac:dyDescent="0.2">
      <c r="A196" s="232"/>
      <c r="B196" s="232"/>
      <c r="C196" s="232"/>
      <c r="D196" s="232"/>
      <c r="E196" s="232"/>
      <c r="F196" s="232"/>
      <c r="G196" s="232"/>
      <c r="H196" s="232"/>
      <c r="I196" s="232"/>
      <c r="J196" s="232"/>
      <c r="K196" s="232"/>
      <c r="L196" s="232"/>
    </row>
    <row r="197" spans="1:12" x14ac:dyDescent="0.2">
      <c r="A197" s="232"/>
      <c r="B197" s="232"/>
      <c r="C197" s="232"/>
      <c r="D197" s="232"/>
      <c r="E197" s="232"/>
      <c r="F197" s="232"/>
      <c r="G197" s="232"/>
      <c r="H197" s="232"/>
      <c r="I197" s="232"/>
      <c r="J197" s="232"/>
      <c r="K197" s="232"/>
      <c r="L197" s="232"/>
    </row>
  </sheetData>
  <autoFilter ref="C81:K165"/>
  <mergeCells count="8">
    <mergeCell ref="E50:H50"/>
    <mergeCell ref="E72:H72"/>
    <mergeCell ref="E74:H74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9"/>
  <sheetViews>
    <sheetView showGridLines="0" topLeftCell="A92" zoomScaleNormal="100" zoomScaleSheetLayoutView="40" workbookViewId="0">
      <selection activeCell="J87" sqref="J87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customWidth="1"/>
    <col min="10" max="10" width="23.42578125" customWidth="1"/>
    <col min="11" max="11" width="15.42578125" customWidth="1"/>
    <col min="12" max="12" width="14.140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 x14ac:dyDescent="0.2">
      <c r="A1" s="74"/>
    </row>
    <row r="2" spans="1:46" ht="36.9" customHeight="1" x14ac:dyDescent="0.2">
      <c r="L2" s="588" t="s">
        <v>5</v>
      </c>
      <c r="M2" s="586"/>
      <c r="N2" s="586"/>
      <c r="O2" s="586"/>
      <c r="P2" s="586"/>
      <c r="Q2" s="586"/>
      <c r="R2" s="586"/>
      <c r="S2" s="586"/>
      <c r="T2" s="586"/>
      <c r="U2" s="586"/>
      <c r="V2" s="586"/>
      <c r="AT2" s="14" t="s">
        <v>72</v>
      </c>
    </row>
    <row r="3" spans="1:46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ht="24.9" customHeight="1" x14ac:dyDescent="0.2">
      <c r="B4" s="17"/>
      <c r="D4" s="18" t="s">
        <v>73</v>
      </c>
      <c r="L4" s="17"/>
      <c r="M4" s="19" t="s">
        <v>10</v>
      </c>
      <c r="AT4" s="14" t="s">
        <v>3</v>
      </c>
    </row>
    <row r="5" spans="1:46" ht="6.9" customHeight="1" x14ac:dyDescent="0.2">
      <c r="B5" s="17"/>
      <c r="L5" s="17"/>
    </row>
    <row r="6" spans="1:46" ht="12" customHeight="1" x14ac:dyDescent="0.2">
      <c r="B6" s="17"/>
      <c r="D6" s="22" t="s">
        <v>13</v>
      </c>
      <c r="L6" s="17"/>
    </row>
    <row r="7" spans="1:46" ht="16.5" customHeight="1" x14ac:dyDescent="0.2">
      <c r="B7" s="17"/>
      <c r="E7" s="621" t="str">
        <f>'Rekapitulace stavby'!K6</f>
        <v>SADY PIONÝRŮ</v>
      </c>
      <c r="F7" s="621"/>
      <c r="G7" s="621"/>
      <c r="H7" s="621"/>
      <c r="L7" s="17"/>
    </row>
    <row r="8" spans="1:46" s="1" customFormat="1" ht="12" customHeight="1" x14ac:dyDescent="0.2">
      <c r="B8" s="24"/>
      <c r="D8" s="22" t="s">
        <v>74</v>
      </c>
      <c r="L8" s="24"/>
    </row>
    <row r="9" spans="1:46" s="1" customFormat="1" ht="36.9" customHeight="1" x14ac:dyDescent="0.2">
      <c r="B9" s="24"/>
      <c r="E9" s="603" t="s">
        <v>749</v>
      </c>
      <c r="F9" s="603"/>
      <c r="G9" s="603"/>
      <c r="H9" s="603"/>
      <c r="L9" s="24"/>
    </row>
    <row r="10" spans="1:46" s="1" customFormat="1" x14ac:dyDescent="0.2">
      <c r="B10" s="24"/>
      <c r="L10" s="24"/>
    </row>
    <row r="11" spans="1:46" s="1" customFormat="1" ht="12" customHeight="1" x14ac:dyDescent="0.2">
      <c r="B11" s="24"/>
      <c r="D11" s="22" t="s">
        <v>14</v>
      </c>
      <c r="F11" s="14" t="s">
        <v>1</v>
      </c>
      <c r="I11" s="22" t="s">
        <v>15</v>
      </c>
      <c r="J11" s="14" t="s">
        <v>1</v>
      </c>
      <c r="L11" s="24"/>
    </row>
    <row r="12" spans="1:46" s="1" customFormat="1" ht="12" customHeight="1" x14ac:dyDescent="0.2">
      <c r="B12" s="24"/>
      <c r="D12" s="22" t="s">
        <v>16</v>
      </c>
      <c r="E12" s="258" t="s">
        <v>744</v>
      </c>
      <c r="I12" s="22" t="s">
        <v>18</v>
      </c>
      <c r="J12" s="41">
        <f>'Rekapitulace stavby'!AN8</f>
        <v>43524</v>
      </c>
      <c r="L12" s="24"/>
    </row>
    <row r="13" spans="1:46" s="1" customFormat="1" ht="10.95" customHeight="1" x14ac:dyDescent="0.2">
      <c r="B13" s="24"/>
      <c r="L13" s="24"/>
    </row>
    <row r="14" spans="1:46" s="1" customFormat="1" ht="12" customHeight="1" x14ac:dyDescent="0.2">
      <c r="B14" s="24"/>
      <c r="D14" s="22" t="s">
        <v>19</v>
      </c>
      <c r="I14" s="22" t="s">
        <v>20</v>
      </c>
      <c r="J14" s="14" t="s">
        <v>1</v>
      </c>
      <c r="L14" s="24"/>
    </row>
    <row r="15" spans="1:46" s="1" customFormat="1" ht="18" customHeight="1" x14ac:dyDescent="0.2">
      <c r="B15" s="24"/>
      <c r="E15" s="14" t="s">
        <v>17</v>
      </c>
      <c r="I15" s="22" t="s">
        <v>21</v>
      </c>
      <c r="J15" s="14" t="s">
        <v>1</v>
      </c>
      <c r="L15" s="24"/>
    </row>
    <row r="16" spans="1:46" s="1" customFormat="1" ht="6.9" customHeight="1" x14ac:dyDescent="0.2">
      <c r="B16" s="24"/>
      <c r="L16" s="24"/>
    </row>
    <row r="17" spans="2:12" s="1" customFormat="1" ht="12" customHeight="1" x14ac:dyDescent="0.2">
      <c r="B17" s="24"/>
      <c r="D17" s="22" t="s">
        <v>22</v>
      </c>
      <c r="I17" s="22" t="s">
        <v>20</v>
      </c>
      <c r="J17" s="14" t="s">
        <v>1</v>
      </c>
      <c r="L17" s="24"/>
    </row>
    <row r="18" spans="2:12" s="1" customFormat="1" ht="18" customHeight="1" x14ac:dyDescent="0.2">
      <c r="B18" s="24"/>
      <c r="E18" s="14" t="s">
        <v>17</v>
      </c>
      <c r="I18" s="22" t="s">
        <v>21</v>
      </c>
      <c r="J18" s="14" t="s">
        <v>1</v>
      </c>
      <c r="L18" s="24"/>
    </row>
    <row r="19" spans="2:12" s="1" customFormat="1" ht="6.9" customHeight="1" x14ac:dyDescent="0.2">
      <c r="B19" s="24"/>
      <c r="L19" s="24"/>
    </row>
    <row r="20" spans="2:12" s="1" customFormat="1" ht="12" customHeight="1" x14ac:dyDescent="0.2">
      <c r="B20" s="24"/>
      <c r="D20" s="22" t="s">
        <v>23</v>
      </c>
      <c r="I20" s="22" t="s">
        <v>20</v>
      </c>
      <c r="J20" s="14" t="s">
        <v>1</v>
      </c>
      <c r="L20" s="24"/>
    </row>
    <row r="21" spans="2:12" s="1" customFormat="1" ht="18" customHeight="1" x14ac:dyDescent="0.2">
      <c r="B21" s="24"/>
      <c r="E21" s="14" t="s">
        <v>17</v>
      </c>
      <c r="I21" s="22" t="s">
        <v>21</v>
      </c>
      <c r="J21" s="14" t="s">
        <v>1</v>
      </c>
      <c r="L21" s="24"/>
    </row>
    <row r="22" spans="2:12" s="1" customFormat="1" ht="6.9" customHeight="1" x14ac:dyDescent="0.2">
      <c r="B22" s="24"/>
      <c r="L22" s="24"/>
    </row>
    <row r="23" spans="2:12" s="1" customFormat="1" ht="12" customHeight="1" x14ac:dyDescent="0.2">
      <c r="B23" s="24"/>
      <c r="D23" s="22" t="s">
        <v>25</v>
      </c>
      <c r="I23" s="22" t="s">
        <v>20</v>
      </c>
      <c r="J23" s="14" t="s">
        <v>1</v>
      </c>
      <c r="L23" s="24"/>
    </row>
    <row r="24" spans="2:12" s="1" customFormat="1" ht="18" customHeight="1" x14ac:dyDescent="0.2">
      <c r="B24" s="24"/>
      <c r="E24" s="14" t="s">
        <v>17</v>
      </c>
      <c r="I24" s="22" t="s">
        <v>21</v>
      </c>
      <c r="J24" s="14" t="s">
        <v>1</v>
      </c>
      <c r="L24" s="24"/>
    </row>
    <row r="25" spans="2:12" s="1" customFormat="1" ht="6.9" customHeight="1" x14ac:dyDescent="0.2">
      <c r="B25" s="24"/>
      <c r="L25" s="24"/>
    </row>
    <row r="26" spans="2:12" s="1" customFormat="1" ht="12" customHeight="1" x14ac:dyDescent="0.2">
      <c r="B26" s="24"/>
      <c r="D26" s="22" t="s">
        <v>26</v>
      </c>
      <c r="L26" s="24"/>
    </row>
    <row r="27" spans="2:12" s="6" customFormat="1" ht="16.5" customHeight="1" x14ac:dyDescent="0.2">
      <c r="B27" s="75"/>
      <c r="E27" s="589" t="s">
        <v>1</v>
      </c>
      <c r="F27" s="589"/>
      <c r="G27" s="589"/>
      <c r="H27" s="589"/>
      <c r="L27" s="75"/>
    </row>
    <row r="28" spans="2:12" s="1" customFormat="1" ht="6.9" customHeight="1" x14ac:dyDescent="0.2">
      <c r="B28" s="24"/>
      <c r="L28" s="24"/>
    </row>
    <row r="29" spans="2:12" s="1" customFormat="1" ht="6.9" customHeight="1" x14ac:dyDescent="0.2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" customFormat="1" ht="25.35" customHeight="1" x14ac:dyDescent="0.2">
      <c r="B30" s="24"/>
      <c r="D30" s="76" t="s">
        <v>27</v>
      </c>
      <c r="J30" s="57">
        <f>ROUND(J87, 2)</f>
        <v>0</v>
      </c>
      <c r="L30" s="24"/>
    </row>
    <row r="31" spans="2:12" s="1" customFormat="1" ht="6.9" customHeight="1" x14ac:dyDescent="0.2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" customFormat="1" ht="14.4" customHeight="1" x14ac:dyDescent="0.2">
      <c r="B32" s="24"/>
      <c r="F32" s="27" t="s">
        <v>29</v>
      </c>
      <c r="I32" s="27" t="s">
        <v>28</v>
      </c>
      <c r="J32" s="27" t="s">
        <v>30</v>
      </c>
      <c r="L32" s="24"/>
    </row>
    <row r="33" spans="2:12" s="1" customFormat="1" ht="14.4" customHeight="1" x14ac:dyDescent="0.2">
      <c r="B33" s="24"/>
      <c r="D33" s="22" t="s">
        <v>31</v>
      </c>
      <c r="E33" s="22" t="s">
        <v>32</v>
      </c>
      <c r="F33" s="77">
        <f>ROUND((SUM(BE87:BE125)),  2)</f>
        <v>0</v>
      </c>
      <c r="I33" s="29">
        <v>0.21</v>
      </c>
      <c r="J33" s="77">
        <f>ROUND(((SUM(BE87:BE125))*I33),  2)</f>
        <v>0</v>
      </c>
      <c r="L33" s="24"/>
    </row>
    <row r="34" spans="2:12" s="1" customFormat="1" ht="14.4" customHeight="1" x14ac:dyDescent="0.2">
      <c r="B34" s="24"/>
      <c r="E34" s="22" t="s">
        <v>33</v>
      </c>
      <c r="F34" s="77">
        <f>ROUND((SUM(BF87:BF125)),  2)</f>
        <v>0</v>
      </c>
      <c r="I34" s="29">
        <v>0.15</v>
      </c>
      <c r="J34" s="77">
        <f>ROUND(((SUM(BF87:BF125))*I34),  2)</f>
        <v>0</v>
      </c>
      <c r="L34" s="24"/>
    </row>
    <row r="35" spans="2:12" s="1" customFormat="1" ht="14.4" hidden="1" customHeight="1" x14ac:dyDescent="0.2">
      <c r="B35" s="24"/>
      <c r="E35" s="22" t="s">
        <v>34</v>
      </c>
      <c r="F35" s="77">
        <f>ROUND((SUM(BG87:BG125)),  2)</f>
        <v>0</v>
      </c>
      <c r="I35" s="29">
        <v>0.21</v>
      </c>
      <c r="J35" s="77">
        <f>0</f>
        <v>0</v>
      </c>
      <c r="L35" s="24"/>
    </row>
    <row r="36" spans="2:12" s="1" customFormat="1" ht="14.4" hidden="1" customHeight="1" x14ac:dyDescent="0.2">
      <c r="B36" s="24"/>
      <c r="E36" s="22" t="s">
        <v>35</v>
      </c>
      <c r="F36" s="77">
        <f>ROUND((SUM(BH87:BH125)),  2)</f>
        <v>0</v>
      </c>
      <c r="I36" s="29">
        <v>0.15</v>
      </c>
      <c r="J36" s="77">
        <f>0</f>
        <v>0</v>
      </c>
      <c r="L36" s="24"/>
    </row>
    <row r="37" spans="2:12" s="1" customFormat="1" ht="14.4" hidden="1" customHeight="1" x14ac:dyDescent="0.2">
      <c r="B37" s="24"/>
      <c r="E37" s="22" t="s">
        <v>36</v>
      </c>
      <c r="F37" s="77">
        <f>ROUND((SUM(BI87:BI125)),  2)</f>
        <v>0</v>
      </c>
      <c r="I37" s="29">
        <v>0</v>
      </c>
      <c r="J37" s="77">
        <f>0</f>
        <v>0</v>
      </c>
      <c r="L37" s="24"/>
    </row>
    <row r="38" spans="2:12" s="1" customFormat="1" ht="6.9" customHeight="1" x14ac:dyDescent="0.2">
      <c r="B38" s="24"/>
      <c r="L38" s="24"/>
    </row>
    <row r="39" spans="2:12" s="1" customFormat="1" ht="25.35" customHeight="1" x14ac:dyDescent="0.2">
      <c r="B39" s="24"/>
      <c r="C39" s="78"/>
      <c r="D39" s="79" t="s">
        <v>37</v>
      </c>
      <c r="E39" s="48"/>
      <c r="F39" s="48"/>
      <c r="G39" s="80" t="s">
        <v>38</v>
      </c>
      <c r="H39" s="81" t="s">
        <v>39</v>
      </c>
      <c r="I39" s="48"/>
      <c r="J39" s="82">
        <f>SUM(J30:J37)</f>
        <v>0</v>
      </c>
      <c r="K39" s="83"/>
      <c r="L39" s="24"/>
    </row>
    <row r="40" spans="2:12" s="1" customFormat="1" ht="14.4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4" spans="2:12" s="1" customFormat="1" ht="6.9" customHeight="1" x14ac:dyDescent="0.2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" customFormat="1" ht="24.9" customHeight="1" x14ac:dyDescent="0.2">
      <c r="B45" s="24"/>
      <c r="C45" s="18" t="s">
        <v>75</v>
      </c>
      <c r="L45" s="24"/>
    </row>
    <row r="46" spans="2:12" s="1" customFormat="1" ht="6.9" customHeight="1" x14ac:dyDescent="0.2">
      <c r="B46" s="24"/>
      <c r="L46" s="24"/>
    </row>
    <row r="47" spans="2:12" s="1" customFormat="1" ht="12" customHeight="1" x14ac:dyDescent="0.2">
      <c r="B47" s="24"/>
      <c r="C47" s="22" t="s">
        <v>13</v>
      </c>
      <c r="L47" s="24"/>
    </row>
    <row r="48" spans="2:12" s="1" customFormat="1" ht="16.5" customHeight="1" x14ac:dyDescent="0.2">
      <c r="B48" s="24"/>
      <c r="E48" s="621" t="str">
        <f>E7</f>
        <v>SADY PIONÝRŮ</v>
      </c>
      <c r="F48" s="622"/>
      <c r="G48" s="622"/>
      <c r="H48" s="622"/>
      <c r="L48" s="24"/>
    </row>
    <row r="49" spans="2:47" s="1" customFormat="1" ht="12" customHeight="1" x14ac:dyDescent="0.2">
      <c r="B49" s="24"/>
      <c r="C49" s="22" t="s">
        <v>74</v>
      </c>
      <c r="L49" s="24"/>
    </row>
    <row r="50" spans="2:47" s="1" customFormat="1" ht="16.5" customHeight="1" x14ac:dyDescent="0.2">
      <c r="B50" s="24"/>
      <c r="E50" s="603" t="str">
        <f>E9</f>
        <v xml:space="preserve">SO 03  -  DPS  K - 16A </v>
      </c>
      <c r="F50" s="577"/>
      <c r="G50" s="577"/>
      <c r="H50" s="577"/>
      <c r="L50" s="24"/>
    </row>
    <row r="51" spans="2:47" s="1" customFormat="1" ht="6.9" customHeight="1" x14ac:dyDescent="0.2">
      <c r="B51" s="24"/>
      <c r="L51" s="24"/>
    </row>
    <row r="52" spans="2:47" s="1" customFormat="1" ht="12" customHeight="1" x14ac:dyDescent="0.2">
      <c r="B52" s="24"/>
      <c r="C52" s="22" t="s">
        <v>16</v>
      </c>
      <c r="E52" s="14" t="str">
        <f>$E$12</f>
        <v xml:space="preserve">          LOVOSICE</v>
      </c>
      <c r="I52" s="22" t="s">
        <v>18</v>
      </c>
      <c r="J52" s="41">
        <f>IF(J12="","",J12)</f>
        <v>43524</v>
      </c>
      <c r="L52" s="24"/>
    </row>
    <row r="53" spans="2:47" s="1" customFormat="1" ht="6.9" customHeight="1" x14ac:dyDescent="0.2">
      <c r="B53" s="24"/>
      <c r="L53" s="24"/>
    </row>
    <row r="54" spans="2:47" s="1" customFormat="1" ht="13.65" customHeight="1" x14ac:dyDescent="0.2">
      <c r="B54" s="24"/>
      <c r="C54" s="22" t="s">
        <v>19</v>
      </c>
      <c r="F54" s="14" t="str">
        <f>E15</f>
        <v xml:space="preserve"> </v>
      </c>
      <c r="I54" s="22" t="s">
        <v>23</v>
      </c>
      <c r="J54" s="23" t="str">
        <f>E21</f>
        <v xml:space="preserve"> </v>
      </c>
      <c r="L54" s="24"/>
    </row>
    <row r="55" spans="2:47" s="1" customFormat="1" ht="13.65" customHeight="1" x14ac:dyDescent="0.2">
      <c r="B55" s="24"/>
      <c r="C55" s="22" t="s">
        <v>22</v>
      </c>
      <c r="F55" s="14" t="str">
        <f>IF(E18="","",E18)</f>
        <v xml:space="preserve"> </v>
      </c>
      <c r="I55" s="22" t="s">
        <v>25</v>
      </c>
      <c r="J55" s="23" t="str">
        <f>E24</f>
        <v xml:space="preserve"> </v>
      </c>
      <c r="L55" s="24"/>
    </row>
    <row r="56" spans="2:47" s="1" customFormat="1" ht="10.35" customHeight="1" x14ac:dyDescent="0.2">
      <c r="B56" s="24"/>
      <c r="L56" s="24"/>
    </row>
    <row r="57" spans="2:47" s="1" customFormat="1" ht="29.25" customHeight="1" x14ac:dyDescent="0.2">
      <c r="B57" s="24"/>
      <c r="C57" s="84" t="s">
        <v>76</v>
      </c>
      <c r="D57" s="78"/>
      <c r="E57" s="78"/>
      <c r="F57" s="78"/>
      <c r="G57" s="78"/>
      <c r="H57" s="78"/>
      <c r="I57" s="78"/>
      <c r="J57" s="85" t="s">
        <v>77</v>
      </c>
      <c r="K57" s="78"/>
      <c r="L57" s="24"/>
    </row>
    <row r="58" spans="2:47" s="1" customFormat="1" ht="10.35" customHeight="1" x14ac:dyDescent="0.2">
      <c r="B58" s="24"/>
      <c r="L58" s="24"/>
    </row>
    <row r="59" spans="2:47" s="1" customFormat="1" ht="22.95" customHeight="1" x14ac:dyDescent="0.2">
      <c r="B59" s="24"/>
      <c r="C59" s="86" t="s">
        <v>78</v>
      </c>
      <c r="J59" s="57">
        <f>J87</f>
        <v>0</v>
      </c>
      <c r="L59" s="176"/>
      <c r="AU59" s="14" t="s">
        <v>79</v>
      </c>
    </row>
    <row r="60" spans="2:47" s="7" customFormat="1" ht="24.9" customHeight="1" x14ac:dyDescent="0.2">
      <c r="B60" s="87"/>
      <c r="D60" s="88" t="s">
        <v>490</v>
      </c>
      <c r="E60" s="89"/>
      <c r="F60" s="89"/>
      <c r="G60" s="89"/>
      <c r="H60" s="89"/>
      <c r="I60" s="89"/>
      <c r="J60" s="90">
        <f>J88</f>
        <v>0</v>
      </c>
      <c r="L60" s="87"/>
    </row>
    <row r="61" spans="2:47" s="7" customFormat="1" ht="24.9" customHeight="1" x14ac:dyDescent="0.2">
      <c r="B61" s="87"/>
      <c r="D61" s="88" t="s">
        <v>491</v>
      </c>
      <c r="E61" s="89"/>
      <c r="F61" s="89"/>
      <c r="G61" s="89"/>
      <c r="H61" s="89"/>
      <c r="I61" s="89"/>
      <c r="J61" s="90">
        <f>J95</f>
        <v>0</v>
      </c>
      <c r="L61" s="87"/>
    </row>
    <row r="62" spans="2:47" s="7" customFormat="1" ht="24.9" customHeight="1" x14ac:dyDescent="0.2">
      <c r="B62" s="87"/>
      <c r="D62" s="88" t="s">
        <v>492</v>
      </c>
      <c r="E62" s="89"/>
      <c r="F62" s="89"/>
      <c r="G62" s="89"/>
      <c r="H62" s="89"/>
      <c r="I62" s="89"/>
      <c r="J62" s="90">
        <f>J102</f>
        <v>0</v>
      </c>
      <c r="L62" s="87"/>
    </row>
    <row r="63" spans="2:47" s="7" customFormat="1" ht="24.9" customHeight="1" x14ac:dyDescent="0.2">
      <c r="B63" s="87"/>
      <c r="D63" s="88" t="s">
        <v>493</v>
      </c>
      <c r="E63" s="89"/>
      <c r="F63" s="89"/>
      <c r="G63" s="89"/>
      <c r="H63" s="89"/>
      <c r="I63" s="89"/>
      <c r="J63" s="90">
        <f>J105</f>
        <v>0</v>
      </c>
      <c r="L63" s="87"/>
    </row>
    <row r="64" spans="2:47" s="7" customFormat="1" ht="24.9" customHeight="1" x14ac:dyDescent="0.2">
      <c r="B64" s="87"/>
      <c r="D64" s="88" t="s">
        <v>494</v>
      </c>
      <c r="E64" s="89"/>
      <c r="F64" s="89"/>
      <c r="G64" s="89"/>
      <c r="H64" s="89"/>
      <c r="I64" s="89"/>
      <c r="J64" s="90">
        <f>J114</f>
        <v>0</v>
      </c>
      <c r="L64" s="87"/>
    </row>
    <row r="65" spans="2:12" s="7" customFormat="1" ht="24.9" customHeight="1" x14ac:dyDescent="0.2">
      <c r="B65" s="87"/>
      <c r="D65" s="88" t="s">
        <v>495</v>
      </c>
      <c r="E65" s="89"/>
      <c r="F65" s="89"/>
      <c r="G65" s="89"/>
      <c r="H65" s="89"/>
      <c r="I65" s="89"/>
      <c r="J65" s="90">
        <f>J116</f>
        <v>0</v>
      </c>
      <c r="L65" s="87"/>
    </row>
    <row r="66" spans="2:12" s="7" customFormat="1" ht="24.9" customHeight="1" x14ac:dyDescent="0.2">
      <c r="B66" s="87"/>
      <c r="D66" s="88" t="s">
        <v>496</v>
      </c>
      <c r="E66" s="89"/>
      <c r="F66" s="89"/>
      <c r="G66" s="89"/>
      <c r="H66" s="89"/>
      <c r="I66" s="89"/>
      <c r="J66" s="90">
        <f>J122</f>
        <v>0</v>
      </c>
      <c r="L66" s="87"/>
    </row>
    <row r="67" spans="2:12" s="8" customFormat="1" ht="19.95" customHeight="1" x14ac:dyDescent="0.2">
      <c r="B67" s="91"/>
      <c r="D67" s="92" t="s">
        <v>497</v>
      </c>
      <c r="E67" s="93"/>
      <c r="F67" s="93"/>
      <c r="G67" s="93"/>
      <c r="H67" s="93"/>
      <c r="I67" s="93"/>
      <c r="J67" s="94">
        <f>J123</f>
        <v>0</v>
      </c>
      <c r="L67" s="91"/>
    </row>
    <row r="68" spans="2:12" s="1" customFormat="1" ht="21.75" customHeight="1" x14ac:dyDescent="0.2">
      <c r="B68" s="24"/>
      <c r="L68" s="24"/>
    </row>
    <row r="69" spans="2:12" s="1" customFormat="1" ht="6.9" customHeight="1" x14ac:dyDescent="0.2"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24"/>
    </row>
    <row r="73" spans="2:12" s="1" customFormat="1" ht="6.9" customHeight="1" x14ac:dyDescent="0.2"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24"/>
    </row>
    <row r="74" spans="2:12" s="1" customFormat="1" ht="24.9" customHeight="1" x14ac:dyDescent="0.2">
      <c r="B74" s="24"/>
      <c r="C74" s="18" t="s">
        <v>95</v>
      </c>
      <c r="L74" s="24"/>
    </row>
    <row r="75" spans="2:12" s="1" customFormat="1" ht="6.9" customHeight="1" x14ac:dyDescent="0.2">
      <c r="B75" s="24"/>
      <c r="L75" s="24"/>
    </row>
    <row r="76" spans="2:12" s="1" customFormat="1" ht="12" customHeight="1" x14ac:dyDescent="0.2">
      <c r="B76" s="24"/>
      <c r="C76" s="22" t="s">
        <v>13</v>
      </c>
      <c r="L76" s="24"/>
    </row>
    <row r="77" spans="2:12" s="1" customFormat="1" ht="16.5" customHeight="1" x14ac:dyDescent="0.2">
      <c r="B77" s="24"/>
      <c r="E77" s="621" t="str">
        <f>E7</f>
        <v>SADY PIONÝRŮ</v>
      </c>
      <c r="F77" s="622"/>
      <c r="G77" s="622"/>
      <c r="H77" s="622"/>
      <c r="L77" s="24"/>
    </row>
    <row r="78" spans="2:12" s="1" customFormat="1" ht="12" customHeight="1" x14ac:dyDescent="0.2">
      <c r="B78" s="24"/>
      <c r="C78" s="22" t="s">
        <v>74</v>
      </c>
      <c r="L78" s="24"/>
    </row>
    <row r="79" spans="2:12" s="1" customFormat="1" ht="16.5" customHeight="1" x14ac:dyDescent="0.2">
      <c r="B79" s="24"/>
      <c r="E79" s="603" t="str">
        <f>E9</f>
        <v xml:space="preserve">SO 03  -  DPS  K - 16A </v>
      </c>
      <c r="F79" s="577"/>
      <c r="G79" s="577"/>
      <c r="H79" s="577"/>
      <c r="L79" s="24"/>
    </row>
    <row r="80" spans="2:12" s="1" customFormat="1" ht="6.9" customHeight="1" x14ac:dyDescent="0.2">
      <c r="B80" s="24"/>
      <c r="L80" s="24"/>
    </row>
    <row r="81" spans="2:65" s="1" customFormat="1" ht="12" customHeight="1" x14ac:dyDescent="0.2">
      <c r="B81" s="24"/>
      <c r="C81" s="22" t="s">
        <v>16</v>
      </c>
      <c r="E81" s="14" t="str">
        <f>$E$12</f>
        <v xml:space="preserve">          LOVOSICE</v>
      </c>
      <c r="I81" s="22" t="s">
        <v>18</v>
      </c>
      <c r="J81" s="41">
        <f>IF(J12="","",J12)</f>
        <v>43524</v>
      </c>
      <c r="L81" s="24"/>
    </row>
    <row r="82" spans="2:65" s="1" customFormat="1" ht="6.9" customHeight="1" x14ac:dyDescent="0.2">
      <c r="B82" s="24"/>
      <c r="L82" s="24"/>
    </row>
    <row r="83" spans="2:65" s="1" customFormat="1" ht="13.65" customHeight="1" x14ac:dyDescent="0.2">
      <c r="B83" s="24"/>
      <c r="C83" s="22" t="s">
        <v>19</v>
      </c>
      <c r="F83" s="14" t="str">
        <f>E15</f>
        <v xml:space="preserve"> </v>
      </c>
      <c r="I83" s="22" t="s">
        <v>23</v>
      </c>
      <c r="J83" s="23" t="str">
        <f>E21</f>
        <v xml:space="preserve"> </v>
      </c>
      <c r="L83" s="24"/>
    </row>
    <row r="84" spans="2:65" s="1" customFormat="1" ht="13.65" customHeight="1" x14ac:dyDescent="0.2">
      <c r="B84" s="24"/>
      <c r="C84" s="22" t="s">
        <v>22</v>
      </c>
      <c r="F84" s="14" t="str">
        <f>IF(E18="","",E18)</f>
        <v xml:space="preserve"> </v>
      </c>
      <c r="I84" s="22" t="s">
        <v>25</v>
      </c>
      <c r="J84" s="23" t="str">
        <f>E24</f>
        <v xml:space="preserve"> </v>
      </c>
      <c r="L84" s="24"/>
    </row>
    <row r="85" spans="2:65" s="1" customFormat="1" ht="10.35" customHeight="1" x14ac:dyDescent="0.2">
      <c r="B85" s="24"/>
      <c r="L85" s="24"/>
    </row>
    <row r="86" spans="2:65" s="9" customFormat="1" ht="29.25" customHeight="1" x14ac:dyDescent="0.2">
      <c r="B86" s="95"/>
      <c r="C86" s="96" t="s">
        <v>96</v>
      </c>
      <c r="D86" s="97" t="s">
        <v>46</v>
      </c>
      <c r="E86" s="97" t="s">
        <v>42</v>
      </c>
      <c r="F86" s="97" t="s">
        <v>43</v>
      </c>
      <c r="G86" s="97" t="s">
        <v>97</v>
      </c>
      <c r="H86" s="97" t="s">
        <v>98</v>
      </c>
      <c r="I86" s="97" t="s">
        <v>99</v>
      </c>
      <c r="J86" s="97" t="s">
        <v>77</v>
      </c>
      <c r="K86" s="98" t="s">
        <v>100</v>
      </c>
      <c r="L86" s="95"/>
      <c r="M86" s="50" t="s">
        <v>1</v>
      </c>
      <c r="N86" s="51" t="s">
        <v>31</v>
      </c>
      <c r="O86" s="51" t="s">
        <v>101</v>
      </c>
      <c r="P86" s="51" t="s">
        <v>102</v>
      </c>
      <c r="Q86" s="51" t="s">
        <v>103</v>
      </c>
      <c r="R86" s="51" t="s">
        <v>104</v>
      </c>
      <c r="S86" s="51" t="s">
        <v>105</v>
      </c>
      <c r="T86" s="52" t="s">
        <v>106</v>
      </c>
    </row>
    <row r="87" spans="2:65" s="1" customFormat="1" ht="22.95" customHeight="1" x14ac:dyDescent="0.3">
      <c r="B87" s="24"/>
      <c r="C87" s="55" t="s">
        <v>107</v>
      </c>
      <c r="J87" s="99">
        <f>BK87+J128</f>
        <v>0</v>
      </c>
      <c r="L87" s="176"/>
      <c r="M87" s="53"/>
      <c r="N87" s="42"/>
      <c r="O87" s="42"/>
      <c r="P87" s="100">
        <f>P88+P95+P102+P105+P114+P116+P122</f>
        <v>115.02300000000001</v>
      </c>
      <c r="Q87" s="42"/>
      <c r="R87" s="100">
        <f>R88+R95+R102+R105+R114+R116+R122</f>
        <v>1.3725374500000003</v>
      </c>
      <c r="S87" s="42"/>
      <c r="T87" s="101">
        <f>T88+T95+T102+T105+T114+T116+T122</f>
        <v>0</v>
      </c>
      <c r="AT87" s="14" t="s">
        <v>60</v>
      </c>
      <c r="AU87" s="14" t="s">
        <v>79</v>
      </c>
      <c r="BK87" s="102">
        <f>BK88+BK95+BK102+BK105+BK114+BK116+BK122</f>
        <v>0</v>
      </c>
    </row>
    <row r="88" spans="2:65" s="10" customFormat="1" ht="26.1" customHeight="1" x14ac:dyDescent="0.25">
      <c r="B88" s="103"/>
      <c r="D88" s="104" t="s">
        <v>60</v>
      </c>
      <c r="E88" s="105" t="s">
        <v>158</v>
      </c>
      <c r="F88" s="105" t="s">
        <v>498</v>
      </c>
      <c r="J88" s="106">
        <f>BK88</f>
        <v>0</v>
      </c>
      <c r="L88" s="175"/>
      <c r="M88" s="107"/>
      <c r="N88" s="108"/>
      <c r="O88" s="108"/>
      <c r="P88" s="109">
        <f>SUM(P89:P94)</f>
        <v>7.7439999999999998</v>
      </c>
      <c r="Q88" s="108"/>
      <c r="R88" s="109">
        <f>SUM(R89:R94)</f>
        <v>8.3299999999999999E-6</v>
      </c>
      <c r="S88" s="108"/>
      <c r="T88" s="110">
        <f>SUM(T89:T94)</f>
        <v>0</v>
      </c>
      <c r="AR88" s="104" t="s">
        <v>67</v>
      </c>
      <c r="AT88" s="111" t="s">
        <v>60</v>
      </c>
      <c r="AU88" s="111" t="s">
        <v>61</v>
      </c>
      <c r="AY88" s="104" t="s">
        <v>110</v>
      </c>
      <c r="BK88" s="112">
        <f>SUM(BK89:BK94)</f>
        <v>0</v>
      </c>
    </row>
    <row r="89" spans="2:65" s="1" customFormat="1" ht="16.5" customHeight="1" x14ac:dyDescent="0.2">
      <c r="B89" s="115"/>
      <c r="C89" s="116" t="s">
        <v>67</v>
      </c>
      <c r="D89" s="116" t="s">
        <v>112</v>
      </c>
      <c r="E89" s="117" t="s">
        <v>337</v>
      </c>
      <c r="F89" s="118" t="s">
        <v>338</v>
      </c>
      <c r="G89" s="119" t="s">
        <v>243</v>
      </c>
      <c r="H89" s="120">
        <v>49</v>
      </c>
      <c r="I89" s="121"/>
      <c r="J89" s="121">
        <f>ROUND(I89*H89,2)</f>
        <v>0</v>
      </c>
      <c r="K89" s="118" t="s">
        <v>1</v>
      </c>
      <c r="L89" s="24"/>
      <c r="M89" s="44" t="s">
        <v>1</v>
      </c>
      <c r="N89" s="122" t="s">
        <v>32</v>
      </c>
      <c r="O89" s="123">
        <v>6.2E-2</v>
      </c>
      <c r="P89" s="123">
        <f>O89*H89</f>
        <v>3.0379999999999998</v>
      </c>
      <c r="Q89" s="123">
        <v>1.6999999999999999E-7</v>
      </c>
      <c r="R89" s="123">
        <f>Q89*H89</f>
        <v>8.3299999999999999E-6</v>
      </c>
      <c r="S89" s="123">
        <v>0</v>
      </c>
      <c r="T89" s="124">
        <f>S89*H89</f>
        <v>0</v>
      </c>
      <c r="AR89" s="14" t="s">
        <v>116</v>
      </c>
      <c r="AT89" s="14" t="s">
        <v>112</v>
      </c>
      <c r="AU89" s="14" t="s">
        <v>67</v>
      </c>
      <c r="AY89" s="14" t="s">
        <v>110</v>
      </c>
      <c r="BE89" s="125">
        <f>IF(N89="základní",J89,0)</f>
        <v>0</v>
      </c>
      <c r="BF89" s="125">
        <f>IF(N89="snížená",J89,0)</f>
        <v>0</v>
      </c>
      <c r="BG89" s="125">
        <f>IF(N89="zákl. přenesená",J89,0)</f>
        <v>0</v>
      </c>
      <c r="BH89" s="125">
        <f>IF(N89="sníž. přenesená",J89,0)</f>
        <v>0</v>
      </c>
      <c r="BI89" s="125">
        <f>IF(N89="nulová",J89,0)</f>
        <v>0</v>
      </c>
      <c r="BJ89" s="14" t="s">
        <v>67</v>
      </c>
      <c r="BK89" s="125">
        <f>ROUND(I89*H89,2)</f>
        <v>0</v>
      </c>
      <c r="BL89" s="14" t="s">
        <v>116</v>
      </c>
      <c r="BM89" s="14" t="s">
        <v>499</v>
      </c>
    </row>
    <row r="90" spans="2:65" s="11" customFormat="1" ht="16.5" customHeight="1" x14ac:dyDescent="0.2">
      <c r="B90" s="126"/>
      <c r="D90" s="127" t="s">
        <v>118</v>
      </c>
      <c r="E90" s="128" t="s">
        <v>1</v>
      </c>
      <c r="F90" s="129" t="s">
        <v>500</v>
      </c>
      <c r="H90" s="130">
        <v>49</v>
      </c>
      <c r="L90" s="126"/>
      <c r="M90" s="131"/>
      <c r="N90" s="132"/>
      <c r="O90" s="132"/>
      <c r="P90" s="132"/>
      <c r="Q90" s="132"/>
      <c r="R90" s="132"/>
      <c r="S90" s="132"/>
      <c r="T90" s="133"/>
      <c r="AT90" s="128" t="s">
        <v>118</v>
      </c>
      <c r="AU90" s="128" t="s">
        <v>67</v>
      </c>
      <c r="AV90" s="11" t="s">
        <v>69</v>
      </c>
      <c r="AW90" s="11" t="s">
        <v>24</v>
      </c>
      <c r="AX90" s="11" t="s">
        <v>67</v>
      </c>
      <c r="AY90" s="128" t="s">
        <v>110</v>
      </c>
    </row>
    <row r="91" spans="2:65" s="1" customFormat="1" ht="16.5" customHeight="1" x14ac:dyDescent="0.2">
      <c r="B91" s="115"/>
      <c r="C91" s="116" t="s">
        <v>69</v>
      </c>
      <c r="D91" s="116" t="s">
        <v>112</v>
      </c>
      <c r="E91" s="117" t="s">
        <v>341</v>
      </c>
      <c r="F91" s="118" t="s">
        <v>342</v>
      </c>
      <c r="G91" s="119" t="s">
        <v>243</v>
      </c>
      <c r="H91" s="120">
        <v>79</v>
      </c>
      <c r="I91" s="121"/>
      <c r="J91" s="121">
        <f>ROUND(I91*H91,2)</f>
        <v>0</v>
      </c>
      <c r="K91" s="118" t="s">
        <v>1</v>
      </c>
      <c r="L91" s="24"/>
      <c r="M91" s="44" t="s">
        <v>1</v>
      </c>
      <c r="N91" s="122" t="s">
        <v>32</v>
      </c>
      <c r="O91" s="123">
        <v>4.3999999999999997E-2</v>
      </c>
      <c r="P91" s="123">
        <f>O91*H91</f>
        <v>3.476</v>
      </c>
      <c r="Q91" s="123">
        <v>0</v>
      </c>
      <c r="R91" s="123">
        <f>Q91*H91</f>
        <v>0</v>
      </c>
      <c r="S91" s="123">
        <v>0</v>
      </c>
      <c r="T91" s="124">
        <f>S91*H91</f>
        <v>0</v>
      </c>
      <c r="AR91" s="14" t="s">
        <v>116</v>
      </c>
      <c r="AT91" s="14" t="s">
        <v>112</v>
      </c>
      <c r="AU91" s="14" t="s">
        <v>67</v>
      </c>
      <c r="AY91" s="14" t="s">
        <v>110</v>
      </c>
      <c r="BE91" s="125">
        <f>IF(N91="základní",J91,0)</f>
        <v>0</v>
      </c>
      <c r="BF91" s="125">
        <f>IF(N91="snížená",J91,0)</f>
        <v>0</v>
      </c>
      <c r="BG91" s="125">
        <f>IF(N91="zákl. přenesená",J91,0)</f>
        <v>0</v>
      </c>
      <c r="BH91" s="125">
        <f>IF(N91="sníž. přenesená",J91,0)</f>
        <v>0</v>
      </c>
      <c r="BI91" s="125">
        <f>IF(N91="nulová",J91,0)</f>
        <v>0</v>
      </c>
      <c r="BJ91" s="14" t="s">
        <v>67</v>
      </c>
      <c r="BK91" s="125">
        <f>ROUND(I91*H91,2)</f>
        <v>0</v>
      </c>
      <c r="BL91" s="14" t="s">
        <v>116</v>
      </c>
      <c r="BM91" s="14" t="s">
        <v>501</v>
      </c>
    </row>
    <row r="92" spans="2:65" s="11" customFormat="1" ht="16.5" customHeight="1" x14ac:dyDescent="0.2">
      <c r="B92" s="126"/>
      <c r="D92" s="127" t="s">
        <v>118</v>
      </c>
      <c r="E92" s="128" t="s">
        <v>1</v>
      </c>
      <c r="F92" s="129" t="s">
        <v>502</v>
      </c>
      <c r="H92" s="130">
        <v>79</v>
      </c>
      <c r="L92" s="126"/>
      <c r="M92" s="131"/>
      <c r="N92" s="132"/>
      <c r="O92" s="132"/>
      <c r="P92" s="132"/>
      <c r="Q92" s="132"/>
      <c r="R92" s="132"/>
      <c r="S92" s="132"/>
      <c r="T92" s="133"/>
      <c r="AT92" s="128" t="s">
        <v>118</v>
      </c>
      <c r="AU92" s="128" t="s">
        <v>67</v>
      </c>
      <c r="AV92" s="11" t="s">
        <v>69</v>
      </c>
      <c r="AW92" s="11" t="s">
        <v>24</v>
      </c>
      <c r="AX92" s="11" t="s">
        <v>67</v>
      </c>
      <c r="AY92" s="128" t="s">
        <v>110</v>
      </c>
    </row>
    <row r="93" spans="2:65" s="1" customFormat="1" ht="16.5" customHeight="1" x14ac:dyDescent="0.2">
      <c r="B93" s="115"/>
      <c r="C93" s="116" t="s">
        <v>128</v>
      </c>
      <c r="D93" s="116" t="s">
        <v>112</v>
      </c>
      <c r="E93" s="117" t="s">
        <v>503</v>
      </c>
      <c r="F93" s="118" t="s">
        <v>504</v>
      </c>
      <c r="G93" s="119" t="s">
        <v>243</v>
      </c>
      <c r="H93" s="120">
        <v>30</v>
      </c>
      <c r="I93" s="121"/>
      <c r="J93" s="121">
        <f>ROUND(I93*H93,2)</f>
        <v>0</v>
      </c>
      <c r="K93" s="118" t="s">
        <v>505</v>
      </c>
      <c r="L93" s="24"/>
      <c r="M93" s="44" t="s">
        <v>1</v>
      </c>
      <c r="N93" s="122" t="s">
        <v>32</v>
      </c>
      <c r="O93" s="123">
        <v>4.1000000000000002E-2</v>
      </c>
      <c r="P93" s="123">
        <f>O93*H93</f>
        <v>1.23</v>
      </c>
      <c r="Q93" s="123">
        <v>0</v>
      </c>
      <c r="R93" s="123">
        <f>Q93*H93</f>
        <v>0</v>
      </c>
      <c r="S93" s="123">
        <v>0</v>
      </c>
      <c r="T93" s="124">
        <f>S93*H93</f>
        <v>0</v>
      </c>
      <c r="AR93" s="14" t="s">
        <v>116</v>
      </c>
      <c r="AT93" s="14" t="s">
        <v>112</v>
      </c>
      <c r="AU93" s="14" t="s">
        <v>67</v>
      </c>
      <c r="AY93" s="14" t="s">
        <v>110</v>
      </c>
      <c r="BE93" s="125">
        <f>IF(N93="základní",J93,0)</f>
        <v>0</v>
      </c>
      <c r="BF93" s="125">
        <f>IF(N93="snížená",J93,0)</f>
        <v>0</v>
      </c>
      <c r="BG93" s="125">
        <f>IF(N93="zákl. přenesená",J93,0)</f>
        <v>0</v>
      </c>
      <c r="BH93" s="125">
        <f>IF(N93="sníž. přenesená",J93,0)</f>
        <v>0</v>
      </c>
      <c r="BI93" s="125">
        <f>IF(N93="nulová",J93,0)</f>
        <v>0</v>
      </c>
      <c r="BJ93" s="14" t="s">
        <v>67</v>
      </c>
      <c r="BK93" s="125">
        <f>ROUND(I93*H93,2)</f>
        <v>0</v>
      </c>
      <c r="BL93" s="14" t="s">
        <v>116</v>
      </c>
      <c r="BM93" s="14" t="s">
        <v>506</v>
      </c>
    </row>
    <row r="94" spans="2:65" s="11" customFormat="1" ht="26.1" customHeight="1" x14ac:dyDescent="0.2">
      <c r="B94" s="126"/>
      <c r="D94" s="127" t="s">
        <v>118</v>
      </c>
      <c r="E94" s="128" t="s">
        <v>1</v>
      </c>
      <c r="F94" s="129" t="s">
        <v>286</v>
      </c>
      <c r="H94" s="130">
        <v>30</v>
      </c>
      <c r="L94" s="126"/>
      <c r="M94" s="131"/>
      <c r="N94" s="132"/>
      <c r="O94" s="132"/>
      <c r="P94" s="132"/>
      <c r="Q94" s="132"/>
      <c r="R94" s="132"/>
      <c r="S94" s="132"/>
      <c r="T94" s="133"/>
      <c r="AT94" s="128" t="s">
        <v>118</v>
      </c>
      <c r="AU94" s="128" t="s">
        <v>67</v>
      </c>
      <c r="AV94" s="11" t="s">
        <v>69</v>
      </c>
      <c r="AW94" s="11" t="s">
        <v>24</v>
      </c>
      <c r="AX94" s="11" t="s">
        <v>61</v>
      </c>
      <c r="AY94" s="128" t="s">
        <v>110</v>
      </c>
    </row>
    <row r="95" spans="2:65" s="10" customFormat="1" ht="26.1" customHeight="1" x14ac:dyDescent="0.25">
      <c r="B95" s="103"/>
      <c r="D95" s="104" t="s">
        <v>60</v>
      </c>
      <c r="E95" s="105" t="s">
        <v>507</v>
      </c>
      <c r="F95" s="105" t="s">
        <v>508</v>
      </c>
      <c r="J95" s="106">
        <f>BK95</f>
        <v>0</v>
      </c>
      <c r="L95" s="175"/>
      <c r="M95" s="107"/>
      <c r="N95" s="108"/>
      <c r="O95" s="108"/>
      <c r="P95" s="109">
        <f>SUM(P96:P101)</f>
        <v>14.107999999999999</v>
      </c>
      <c r="Q95" s="108"/>
      <c r="R95" s="109">
        <f>SUM(R96:R101)</f>
        <v>0.20419978</v>
      </c>
      <c r="S95" s="108"/>
      <c r="T95" s="110">
        <f>SUM(T96:T101)</f>
        <v>0</v>
      </c>
      <c r="AR95" s="104" t="s">
        <v>69</v>
      </c>
      <c r="AT95" s="111" t="s">
        <v>60</v>
      </c>
      <c r="AU95" s="111" t="s">
        <v>61</v>
      </c>
      <c r="AY95" s="104" t="s">
        <v>110</v>
      </c>
      <c r="BK95" s="112">
        <f>SUM(BK96:BK101)</f>
        <v>0</v>
      </c>
    </row>
    <row r="96" spans="2:65" s="1" customFormat="1" ht="41.25" customHeight="1" x14ac:dyDescent="0.2">
      <c r="B96" s="115"/>
      <c r="C96" s="116">
        <v>4</v>
      </c>
      <c r="D96" s="116" t="s">
        <v>112</v>
      </c>
      <c r="E96" s="117" t="s">
        <v>509</v>
      </c>
      <c r="F96" s="118" t="s">
        <v>510</v>
      </c>
      <c r="G96" s="119" t="s">
        <v>243</v>
      </c>
      <c r="H96" s="120">
        <v>50</v>
      </c>
      <c r="I96" s="121"/>
      <c r="J96" s="121">
        <f>ROUND(I96*H96,2)</f>
        <v>0</v>
      </c>
      <c r="K96" s="118" t="s">
        <v>505</v>
      </c>
      <c r="L96" s="24"/>
      <c r="M96" s="44" t="s">
        <v>1</v>
      </c>
      <c r="N96" s="122" t="s">
        <v>32</v>
      </c>
      <c r="O96" s="123">
        <v>0.122</v>
      </c>
      <c r="P96" s="123">
        <f>O96*H96</f>
        <v>6.1</v>
      </c>
      <c r="Q96" s="123">
        <v>3.1E-4</v>
      </c>
      <c r="R96" s="123">
        <f>Q96*H96</f>
        <v>1.55E-2</v>
      </c>
      <c r="S96" s="123">
        <v>0</v>
      </c>
      <c r="T96" s="124">
        <f>S96*H96</f>
        <v>0</v>
      </c>
      <c r="AR96" s="14" t="s">
        <v>199</v>
      </c>
      <c r="AT96" s="14" t="s">
        <v>112</v>
      </c>
      <c r="AU96" s="14" t="s">
        <v>67</v>
      </c>
      <c r="AY96" s="14" t="s">
        <v>110</v>
      </c>
      <c r="BE96" s="125">
        <f>IF(N96="základní",J96,0)</f>
        <v>0</v>
      </c>
      <c r="BF96" s="125">
        <f>IF(N96="snížená",J96,0)</f>
        <v>0</v>
      </c>
      <c r="BG96" s="125">
        <f>IF(N96="zákl. přenesená",J96,0)</f>
        <v>0</v>
      </c>
      <c r="BH96" s="125">
        <f>IF(N96="sníž. přenesená",J96,0)</f>
        <v>0</v>
      </c>
      <c r="BI96" s="125">
        <f>IF(N96="nulová",J96,0)</f>
        <v>0</v>
      </c>
      <c r="BJ96" s="14" t="s">
        <v>67</v>
      </c>
      <c r="BK96" s="125">
        <f>ROUND(I96*H96,2)</f>
        <v>0</v>
      </c>
      <c r="BL96" s="14" t="s">
        <v>199</v>
      </c>
      <c r="BM96" s="14" t="s">
        <v>511</v>
      </c>
    </row>
    <row r="97" spans="2:65" s="11" customFormat="1" ht="26.1" customHeight="1" x14ac:dyDescent="0.2">
      <c r="B97" s="126"/>
      <c r="D97" s="127" t="s">
        <v>118</v>
      </c>
      <c r="E97" s="128" t="s">
        <v>1</v>
      </c>
      <c r="F97" s="129" t="s">
        <v>512</v>
      </c>
      <c r="H97" s="130">
        <v>50</v>
      </c>
      <c r="L97" s="126"/>
      <c r="M97" s="131"/>
      <c r="N97" s="132"/>
      <c r="O97" s="132"/>
      <c r="P97" s="132"/>
      <c r="Q97" s="132"/>
      <c r="R97" s="132"/>
      <c r="S97" s="132"/>
      <c r="T97" s="133"/>
      <c r="AT97" s="128" t="s">
        <v>118</v>
      </c>
      <c r="AU97" s="128" t="s">
        <v>67</v>
      </c>
      <c r="AV97" s="11" t="s">
        <v>69</v>
      </c>
      <c r="AW97" s="11" t="s">
        <v>24</v>
      </c>
      <c r="AX97" s="11" t="s">
        <v>61</v>
      </c>
      <c r="AY97" s="128" t="s">
        <v>110</v>
      </c>
    </row>
    <row r="98" spans="2:65" s="1" customFormat="1" ht="16.5" customHeight="1" x14ac:dyDescent="0.2">
      <c r="B98" s="115"/>
      <c r="C98" s="141">
        <v>5</v>
      </c>
      <c r="D98" s="141" t="s">
        <v>184</v>
      </c>
      <c r="E98" s="142" t="s">
        <v>513</v>
      </c>
      <c r="F98" s="143" t="s">
        <v>514</v>
      </c>
      <c r="G98" s="144" t="s">
        <v>243</v>
      </c>
      <c r="H98" s="145">
        <v>36</v>
      </c>
      <c r="I98" s="146"/>
      <c r="J98" s="146">
        <f>ROUND(I98*H98,2)</f>
        <v>0</v>
      </c>
      <c r="K98" s="143" t="s">
        <v>505</v>
      </c>
      <c r="L98" s="147"/>
      <c r="M98" s="148" t="s">
        <v>1</v>
      </c>
      <c r="N98" s="149" t="s">
        <v>32</v>
      </c>
      <c r="O98" s="123">
        <v>0</v>
      </c>
      <c r="P98" s="123">
        <f>O98*H98</f>
        <v>0</v>
      </c>
      <c r="Q98" s="123">
        <v>4.5999999999999999E-3</v>
      </c>
      <c r="R98" s="123">
        <f>Q98*H98</f>
        <v>0.1656</v>
      </c>
      <c r="S98" s="123">
        <v>0</v>
      </c>
      <c r="T98" s="124">
        <f>S98*H98</f>
        <v>0</v>
      </c>
      <c r="AR98" s="14" t="s">
        <v>296</v>
      </c>
      <c r="AT98" s="14" t="s">
        <v>184</v>
      </c>
      <c r="AU98" s="14" t="s">
        <v>67</v>
      </c>
      <c r="AY98" s="14" t="s">
        <v>110</v>
      </c>
      <c r="BE98" s="125">
        <f>IF(N98="základní",J98,0)</f>
        <v>0</v>
      </c>
      <c r="BF98" s="125">
        <f>IF(N98="snížená",J98,0)</f>
        <v>0</v>
      </c>
      <c r="BG98" s="125">
        <f>IF(N98="zákl. přenesená",J98,0)</f>
        <v>0</v>
      </c>
      <c r="BH98" s="125">
        <f>IF(N98="sníž. přenesená",J98,0)</f>
        <v>0</v>
      </c>
      <c r="BI98" s="125">
        <f>IF(N98="nulová",J98,0)</f>
        <v>0</v>
      </c>
      <c r="BJ98" s="14" t="s">
        <v>67</v>
      </c>
      <c r="BK98" s="125">
        <f>ROUND(I98*H98,2)</f>
        <v>0</v>
      </c>
      <c r="BL98" s="14" t="s">
        <v>199</v>
      </c>
      <c r="BM98" s="14" t="s">
        <v>515</v>
      </c>
    </row>
    <row r="99" spans="2:65" s="1" customFormat="1" ht="16.5" customHeight="1" x14ac:dyDescent="0.2">
      <c r="B99" s="115"/>
      <c r="C99" s="141">
        <v>6</v>
      </c>
      <c r="D99" s="141" t="s">
        <v>184</v>
      </c>
      <c r="E99" s="142" t="s">
        <v>516</v>
      </c>
      <c r="F99" s="143" t="s">
        <v>517</v>
      </c>
      <c r="G99" s="144" t="s">
        <v>243</v>
      </c>
      <c r="H99" s="145">
        <v>14</v>
      </c>
      <c r="I99" s="146"/>
      <c r="J99" s="146">
        <f>ROUND(I99*H99,2)</f>
        <v>0</v>
      </c>
      <c r="K99" s="143" t="s">
        <v>505</v>
      </c>
      <c r="L99" s="147"/>
      <c r="M99" s="148" t="s">
        <v>1</v>
      </c>
      <c r="N99" s="149" t="s">
        <v>32</v>
      </c>
      <c r="O99" s="123">
        <v>0</v>
      </c>
      <c r="P99" s="123">
        <f>O99*H99</f>
        <v>0</v>
      </c>
      <c r="Q99" s="123">
        <v>1.2099999999999999E-3</v>
      </c>
      <c r="R99" s="123">
        <f>Q99*H99</f>
        <v>1.694E-2</v>
      </c>
      <c r="S99" s="123">
        <v>0</v>
      </c>
      <c r="T99" s="124">
        <f>S99*H99</f>
        <v>0</v>
      </c>
      <c r="AR99" s="14" t="s">
        <v>296</v>
      </c>
      <c r="AT99" s="14" t="s">
        <v>184</v>
      </c>
      <c r="AU99" s="14" t="s">
        <v>67</v>
      </c>
      <c r="AY99" s="14" t="s">
        <v>110</v>
      </c>
      <c r="BE99" s="125">
        <f>IF(N99="základní",J99,0)</f>
        <v>0</v>
      </c>
      <c r="BF99" s="125">
        <f>IF(N99="snížená",J99,0)</f>
        <v>0</v>
      </c>
      <c r="BG99" s="125">
        <f>IF(N99="zákl. přenesená",J99,0)</f>
        <v>0</v>
      </c>
      <c r="BH99" s="125">
        <f>IF(N99="sníž. přenesená",J99,0)</f>
        <v>0</v>
      </c>
      <c r="BI99" s="125">
        <f>IF(N99="nulová",J99,0)</f>
        <v>0</v>
      </c>
      <c r="BJ99" s="14" t="s">
        <v>67</v>
      </c>
      <c r="BK99" s="125">
        <f>ROUND(I99*H99,2)</f>
        <v>0</v>
      </c>
      <c r="BL99" s="14" t="s">
        <v>199</v>
      </c>
      <c r="BM99" s="14" t="s">
        <v>518</v>
      </c>
    </row>
    <row r="100" spans="2:65" s="1" customFormat="1" ht="16.5" customHeight="1" x14ac:dyDescent="0.2">
      <c r="B100" s="115"/>
      <c r="C100" s="116">
        <v>7</v>
      </c>
      <c r="D100" s="116" t="s">
        <v>112</v>
      </c>
      <c r="E100" s="117" t="s">
        <v>519</v>
      </c>
      <c r="F100" s="118" t="s">
        <v>520</v>
      </c>
      <c r="G100" s="119" t="s">
        <v>243</v>
      </c>
      <c r="H100" s="120">
        <v>44</v>
      </c>
      <c r="I100" s="121"/>
      <c r="J100" s="121">
        <f>ROUND(I100*H100,2)</f>
        <v>0</v>
      </c>
      <c r="K100" s="118" t="s">
        <v>1</v>
      </c>
      <c r="L100" s="24"/>
      <c r="M100" s="44" t="s">
        <v>1</v>
      </c>
      <c r="N100" s="122" t="s">
        <v>32</v>
      </c>
      <c r="O100" s="123">
        <v>0.182</v>
      </c>
      <c r="P100" s="123">
        <f>O100*H100</f>
        <v>8.0079999999999991</v>
      </c>
      <c r="Q100" s="123">
        <v>1.3999499999999999E-4</v>
      </c>
      <c r="R100" s="123">
        <f>Q100*H100</f>
        <v>6.1597799999999992E-3</v>
      </c>
      <c r="S100" s="123">
        <v>0</v>
      </c>
      <c r="T100" s="124">
        <f>S100*H100</f>
        <v>0</v>
      </c>
      <c r="AR100" s="14" t="s">
        <v>199</v>
      </c>
      <c r="AT100" s="14" t="s">
        <v>112</v>
      </c>
      <c r="AU100" s="14" t="s">
        <v>67</v>
      </c>
      <c r="AY100" s="14" t="s">
        <v>110</v>
      </c>
      <c r="BE100" s="125">
        <f>IF(N100="základní",J100,0)</f>
        <v>0</v>
      </c>
      <c r="BF100" s="125">
        <f>IF(N100="snížená",J100,0)</f>
        <v>0</v>
      </c>
      <c r="BG100" s="125">
        <f>IF(N100="zákl. přenesená",J100,0)</f>
        <v>0</v>
      </c>
      <c r="BH100" s="125">
        <f>IF(N100="sníž. přenesená",J100,0)</f>
        <v>0</v>
      </c>
      <c r="BI100" s="125">
        <f>IF(N100="nulová",J100,0)</f>
        <v>0</v>
      </c>
      <c r="BJ100" s="14" t="s">
        <v>67</v>
      </c>
      <c r="BK100" s="125">
        <f>ROUND(I100*H100,2)</f>
        <v>0</v>
      </c>
      <c r="BL100" s="14" t="s">
        <v>199</v>
      </c>
      <c r="BM100" s="14" t="s">
        <v>521</v>
      </c>
    </row>
    <row r="101" spans="2:65" s="11" customFormat="1" ht="26.1" customHeight="1" x14ac:dyDescent="0.2">
      <c r="B101" s="126"/>
      <c r="D101" s="127" t="s">
        <v>118</v>
      </c>
      <c r="E101" s="128" t="s">
        <v>1</v>
      </c>
      <c r="F101" s="129" t="s">
        <v>522</v>
      </c>
      <c r="H101" s="130">
        <v>44</v>
      </c>
      <c r="L101" s="126"/>
      <c r="M101" s="131"/>
      <c r="N101" s="132"/>
      <c r="O101" s="132"/>
      <c r="P101" s="132"/>
      <c r="Q101" s="132"/>
      <c r="R101" s="132"/>
      <c r="S101" s="132"/>
      <c r="T101" s="133"/>
      <c r="AT101" s="128" t="s">
        <v>118</v>
      </c>
      <c r="AU101" s="128" t="s">
        <v>67</v>
      </c>
      <c r="AV101" s="11" t="s">
        <v>69</v>
      </c>
      <c r="AW101" s="11" t="s">
        <v>24</v>
      </c>
      <c r="AX101" s="11" t="s">
        <v>67</v>
      </c>
      <c r="AY101" s="128" t="s">
        <v>110</v>
      </c>
    </row>
    <row r="102" spans="2:65" s="10" customFormat="1" ht="26.1" customHeight="1" x14ac:dyDescent="0.25">
      <c r="B102" s="103"/>
      <c r="D102" s="104" t="s">
        <v>60</v>
      </c>
      <c r="E102" s="105" t="s">
        <v>523</v>
      </c>
      <c r="F102" s="105" t="s">
        <v>524</v>
      </c>
      <c r="J102" s="106">
        <f>BK102</f>
        <v>0</v>
      </c>
      <c r="L102" s="175"/>
      <c r="M102" s="107"/>
      <c r="N102" s="108"/>
      <c r="O102" s="108"/>
      <c r="P102" s="109">
        <f>SUM(P103:P104)</f>
        <v>4.3380000000000001</v>
      </c>
      <c r="Q102" s="108"/>
      <c r="R102" s="109">
        <f>SUM(R103:R104)</f>
        <v>1.9619999999999999E-2</v>
      </c>
      <c r="S102" s="108"/>
      <c r="T102" s="110">
        <f>SUM(T103:T104)</f>
        <v>0</v>
      </c>
      <c r="AR102" s="104" t="s">
        <v>69</v>
      </c>
      <c r="AT102" s="111" t="s">
        <v>60</v>
      </c>
      <c r="AU102" s="111" t="s">
        <v>61</v>
      </c>
      <c r="AY102" s="104" t="s">
        <v>110</v>
      </c>
      <c r="BK102" s="112">
        <f>SUM(BK103:BK104)</f>
        <v>0</v>
      </c>
    </row>
    <row r="103" spans="2:65" s="1" customFormat="1" ht="16.5" customHeight="1" x14ac:dyDescent="0.2">
      <c r="B103" s="115"/>
      <c r="C103" s="116">
        <v>8</v>
      </c>
      <c r="D103" s="116" t="s">
        <v>112</v>
      </c>
      <c r="E103" s="117" t="s">
        <v>525</v>
      </c>
      <c r="F103" s="118" t="s">
        <v>526</v>
      </c>
      <c r="G103" s="119" t="s">
        <v>243</v>
      </c>
      <c r="H103" s="120">
        <v>6</v>
      </c>
      <c r="I103" s="121"/>
      <c r="J103" s="121">
        <f>ROUND(I103*H103,2)</f>
        <v>0</v>
      </c>
      <c r="K103" s="118" t="s">
        <v>505</v>
      </c>
      <c r="L103" s="24"/>
      <c r="M103" s="44" t="s">
        <v>1</v>
      </c>
      <c r="N103" s="122" t="s">
        <v>32</v>
      </c>
      <c r="O103" s="123">
        <v>0.24099999999999999</v>
      </c>
      <c r="P103" s="123">
        <f>O103*H103</f>
        <v>1.446</v>
      </c>
      <c r="Q103" s="123">
        <v>9.1E-4</v>
      </c>
      <c r="R103" s="123">
        <f>Q103*H103</f>
        <v>5.4599999999999996E-3</v>
      </c>
      <c r="S103" s="123">
        <v>0</v>
      </c>
      <c r="T103" s="124">
        <f>S103*H103</f>
        <v>0</v>
      </c>
      <c r="AR103" s="14" t="s">
        <v>199</v>
      </c>
      <c r="AT103" s="14" t="s">
        <v>112</v>
      </c>
      <c r="AU103" s="14" t="s">
        <v>67</v>
      </c>
      <c r="AY103" s="14" t="s">
        <v>110</v>
      </c>
      <c r="BE103" s="125">
        <f>IF(N103="základní",J103,0)</f>
        <v>0</v>
      </c>
      <c r="BF103" s="125">
        <f>IF(N103="snížená",J103,0)</f>
        <v>0</v>
      </c>
      <c r="BG103" s="125">
        <f>IF(N103="zákl. přenesená",J103,0)</f>
        <v>0</v>
      </c>
      <c r="BH103" s="125">
        <f>IF(N103="sníž. přenesená",J103,0)</f>
        <v>0</v>
      </c>
      <c r="BI103" s="125">
        <f>IF(N103="nulová",J103,0)</f>
        <v>0</v>
      </c>
      <c r="BJ103" s="14" t="s">
        <v>67</v>
      </c>
      <c r="BK103" s="125">
        <f>ROUND(I103*H103,2)</f>
        <v>0</v>
      </c>
      <c r="BL103" s="14" t="s">
        <v>199</v>
      </c>
      <c r="BM103" s="14" t="s">
        <v>527</v>
      </c>
    </row>
    <row r="104" spans="2:65" s="1" customFormat="1" ht="16.5" customHeight="1" x14ac:dyDescent="0.2">
      <c r="B104" s="115"/>
      <c r="C104" s="116">
        <v>9</v>
      </c>
      <c r="D104" s="116" t="s">
        <v>112</v>
      </c>
      <c r="E104" s="117" t="s">
        <v>528</v>
      </c>
      <c r="F104" s="118" t="s">
        <v>529</v>
      </c>
      <c r="G104" s="119" t="s">
        <v>243</v>
      </c>
      <c r="H104" s="120">
        <v>12</v>
      </c>
      <c r="I104" s="121"/>
      <c r="J104" s="121">
        <f>ROUND(I104*H104,2)</f>
        <v>0</v>
      </c>
      <c r="K104" s="118" t="s">
        <v>505</v>
      </c>
      <c r="L104" s="24"/>
      <c r="M104" s="44" t="s">
        <v>1</v>
      </c>
      <c r="N104" s="122" t="s">
        <v>32</v>
      </c>
      <c r="O104" s="123">
        <v>0.24099999999999999</v>
      </c>
      <c r="P104" s="123">
        <f>O104*H104</f>
        <v>2.8919999999999999</v>
      </c>
      <c r="Q104" s="123">
        <v>1.1800000000000001E-3</v>
      </c>
      <c r="R104" s="123">
        <f>Q104*H104</f>
        <v>1.4160000000000001E-2</v>
      </c>
      <c r="S104" s="123">
        <v>0</v>
      </c>
      <c r="T104" s="124">
        <f>S104*H104</f>
        <v>0</v>
      </c>
      <c r="AR104" s="14" t="s">
        <v>199</v>
      </c>
      <c r="AT104" s="14" t="s">
        <v>112</v>
      </c>
      <c r="AU104" s="14" t="s">
        <v>67</v>
      </c>
      <c r="AY104" s="14" t="s">
        <v>110</v>
      </c>
      <c r="BE104" s="125">
        <f>IF(N104="základní",J104,0)</f>
        <v>0</v>
      </c>
      <c r="BF104" s="125">
        <f>IF(N104="snížená",J104,0)</f>
        <v>0</v>
      </c>
      <c r="BG104" s="125">
        <f>IF(N104="zákl. přenesená",J104,0)</f>
        <v>0</v>
      </c>
      <c r="BH104" s="125">
        <f>IF(N104="sníž. přenesená",J104,0)</f>
        <v>0</v>
      </c>
      <c r="BI104" s="125">
        <f>IF(N104="nulová",J104,0)</f>
        <v>0</v>
      </c>
      <c r="BJ104" s="14" t="s">
        <v>67</v>
      </c>
      <c r="BK104" s="125">
        <f>ROUND(I104*H104,2)</f>
        <v>0</v>
      </c>
      <c r="BL104" s="14" t="s">
        <v>199</v>
      </c>
      <c r="BM104" s="14" t="s">
        <v>530</v>
      </c>
    </row>
    <row r="105" spans="2:65" s="10" customFormat="1" ht="26.1" customHeight="1" x14ac:dyDescent="0.25">
      <c r="B105" s="103"/>
      <c r="D105" s="104" t="s">
        <v>60</v>
      </c>
      <c r="E105" s="105" t="s">
        <v>531</v>
      </c>
      <c r="F105" s="105" t="s">
        <v>532</v>
      </c>
      <c r="J105" s="106">
        <f>BK105</f>
        <v>0</v>
      </c>
      <c r="L105" s="175"/>
      <c r="M105" s="107"/>
      <c r="N105" s="108"/>
      <c r="O105" s="108"/>
      <c r="P105" s="109">
        <f>SUM(P106:P113)</f>
        <v>38.573000000000008</v>
      </c>
      <c r="Q105" s="108"/>
      <c r="R105" s="109">
        <f>SUM(R106:R113)</f>
        <v>1.1352093400000003</v>
      </c>
      <c r="S105" s="108"/>
      <c r="T105" s="110">
        <f>SUM(T106:T113)</f>
        <v>0</v>
      </c>
      <c r="AR105" s="104" t="s">
        <v>69</v>
      </c>
      <c r="AT105" s="111" t="s">
        <v>60</v>
      </c>
      <c r="AU105" s="111" t="s">
        <v>61</v>
      </c>
      <c r="AY105" s="104" t="s">
        <v>110</v>
      </c>
      <c r="BK105" s="112">
        <f>SUM(BK106:BK113)</f>
        <v>0</v>
      </c>
    </row>
    <row r="106" spans="2:65" s="1" customFormat="1" ht="16.5" customHeight="1" x14ac:dyDescent="0.2">
      <c r="B106" s="115"/>
      <c r="C106" s="116" t="s">
        <v>167</v>
      </c>
      <c r="D106" s="116" t="s">
        <v>112</v>
      </c>
      <c r="E106" s="117" t="s">
        <v>533</v>
      </c>
      <c r="F106" s="118" t="s">
        <v>534</v>
      </c>
      <c r="G106" s="119" t="s">
        <v>243</v>
      </c>
      <c r="H106" s="120">
        <v>1</v>
      </c>
      <c r="I106" s="121"/>
      <c r="J106" s="121">
        <f t="shared" ref="J106:J113" si="0">ROUND(I106*H106,2)</f>
        <v>0</v>
      </c>
      <c r="K106" s="118" t="s">
        <v>1</v>
      </c>
      <c r="L106" s="24"/>
      <c r="M106" s="44" t="s">
        <v>1</v>
      </c>
      <c r="N106" s="122" t="s">
        <v>32</v>
      </c>
      <c r="O106" s="123">
        <v>0.317</v>
      </c>
      <c r="P106" s="123">
        <f t="shared" ref="P106:P113" si="1">O106*H106</f>
        <v>0.317</v>
      </c>
      <c r="Q106" s="123">
        <v>1.40934E-3</v>
      </c>
      <c r="R106" s="123">
        <f t="shared" ref="R106:R113" si="2">Q106*H106</f>
        <v>1.40934E-3</v>
      </c>
      <c r="S106" s="123">
        <v>0</v>
      </c>
      <c r="T106" s="124">
        <f t="shared" ref="T106:T113" si="3">S106*H106</f>
        <v>0</v>
      </c>
      <c r="AR106" s="14" t="s">
        <v>199</v>
      </c>
      <c r="AT106" s="14" t="s">
        <v>112</v>
      </c>
      <c r="AU106" s="14" t="s">
        <v>67</v>
      </c>
      <c r="AY106" s="14" t="s">
        <v>110</v>
      </c>
      <c r="BE106" s="125">
        <f t="shared" ref="BE106:BE113" si="4">IF(N106="základní",J106,0)</f>
        <v>0</v>
      </c>
      <c r="BF106" s="125">
        <f t="shared" ref="BF106:BF113" si="5">IF(N106="snížená",J106,0)</f>
        <v>0</v>
      </c>
      <c r="BG106" s="125">
        <f t="shared" ref="BG106:BG113" si="6">IF(N106="zákl. přenesená",J106,0)</f>
        <v>0</v>
      </c>
      <c r="BH106" s="125">
        <f t="shared" ref="BH106:BH113" si="7">IF(N106="sníž. přenesená",J106,0)</f>
        <v>0</v>
      </c>
      <c r="BI106" s="125">
        <f t="shared" ref="BI106:BI113" si="8">IF(N106="nulová",J106,0)</f>
        <v>0</v>
      </c>
      <c r="BJ106" s="14" t="s">
        <v>67</v>
      </c>
      <c r="BK106" s="125">
        <f t="shared" ref="BK106:BK113" si="9">ROUND(I106*H106,2)</f>
        <v>0</v>
      </c>
      <c r="BL106" s="14" t="s">
        <v>199</v>
      </c>
      <c r="BM106" s="14" t="s">
        <v>535</v>
      </c>
    </row>
    <row r="107" spans="2:65" s="1" customFormat="1" ht="16.5" customHeight="1" x14ac:dyDescent="0.2">
      <c r="B107" s="115"/>
      <c r="C107" s="141" t="s">
        <v>173</v>
      </c>
      <c r="D107" s="141" t="s">
        <v>184</v>
      </c>
      <c r="E107" s="142" t="s">
        <v>536</v>
      </c>
      <c r="F107" s="143" t="s">
        <v>537</v>
      </c>
      <c r="G107" s="144" t="s">
        <v>243</v>
      </c>
      <c r="H107" s="145">
        <v>1</v>
      </c>
      <c r="I107" s="146"/>
      <c r="J107" s="146">
        <f t="shared" si="0"/>
        <v>0</v>
      </c>
      <c r="K107" s="143" t="s">
        <v>505</v>
      </c>
      <c r="L107" s="147"/>
      <c r="M107" s="148" t="s">
        <v>1</v>
      </c>
      <c r="N107" s="149" t="s">
        <v>32</v>
      </c>
      <c r="O107" s="123">
        <v>0</v>
      </c>
      <c r="P107" s="123">
        <f t="shared" si="1"/>
        <v>0</v>
      </c>
      <c r="Q107" s="123">
        <v>1.24E-3</v>
      </c>
      <c r="R107" s="123">
        <f t="shared" si="2"/>
        <v>1.24E-3</v>
      </c>
      <c r="S107" s="123">
        <v>0</v>
      </c>
      <c r="T107" s="124">
        <f t="shared" si="3"/>
        <v>0</v>
      </c>
      <c r="AR107" s="14" t="s">
        <v>296</v>
      </c>
      <c r="AT107" s="14" t="s">
        <v>184</v>
      </c>
      <c r="AU107" s="14" t="s">
        <v>67</v>
      </c>
      <c r="AY107" s="14" t="s">
        <v>110</v>
      </c>
      <c r="BE107" s="125">
        <f t="shared" si="4"/>
        <v>0</v>
      </c>
      <c r="BF107" s="125">
        <f t="shared" si="5"/>
        <v>0</v>
      </c>
      <c r="BG107" s="125">
        <f t="shared" si="6"/>
        <v>0</v>
      </c>
      <c r="BH107" s="125">
        <f t="shared" si="7"/>
        <v>0</v>
      </c>
      <c r="BI107" s="125">
        <f t="shared" si="8"/>
        <v>0</v>
      </c>
      <c r="BJ107" s="14" t="s">
        <v>67</v>
      </c>
      <c r="BK107" s="125">
        <f t="shared" si="9"/>
        <v>0</v>
      </c>
      <c r="BL107" s="14" t="s">
        <v>199</v>
      </c>
      <c r="BM107" s="14" t="s">
        <v>538</v>
      </c>
    </row>
    <row r="108" spans="2:65" s="1" customFormat="1" ht="16.5" customHeight="1" x14ac:dyDescent="0.2">
      <c r="B108" s="115"/>
      <c r="C108" s="116" t="s">
        <v>178</v>
      </c>
      <c r="D108" s="116" t="s">
        <v>112</v>
      </c>
      <c r="E108" s="117" t="s">
        <v>539</v>
      </c>
      <c r="F108" s="118" t="s">
        <v>540</v>
      </c>
      <c r="G108" s="119" t="s">
        <v>243</v>
      </c>
      <c r="H108" s="120">
        <v>18</v>
      </c>
      <c r="I108" s="121"/>
      <c r="J108" s="121">
        <f t="shared" si="0"/>
        <v>0</v>
      </c>
      <c r="K108" s="118" t="s">
        <v>505</v>
      </c>
      <c r="L108" s="24"/>
      <c r="M108" s="44" t="s">
        <v>1</v>
      </c>
      <c r="N108" s="122" t="s">
        <v>32</v>
      </c>
      <c r="O108" s="123">
        <v>0.44500000000000001</v>
      </c>
      <c r="P108" s="123">
        <f t="shared" si="1"/>
        <v>8.01</v>
      </c>
      <c r="Q108" s="123">
        <v>5.0099999999999997E-3</v>
      </c>
      <c r="R108" s="123">
        <f t="shared" si="2"/>
        <v>9.0179999999999996E-2</v>
      </c>
      <c r="S108" s="123">
        <v>0</v>
      </c>
      <c r="T108" s="124">
        <f t="shared" si="3"/>
        <v>0</v>
      </c>
      <c r="AR108" s="14" t="s">
        <v>199</v>
      </c>
      <c r="AT108" s="14" t="s">
        <v>112</v>
      </c>
      <c r="AU108" s="14" t="s">
        <v>67</v>
      </c>
      <c r="AY108" s="14" t="s">
        <v>110</v>
      </c>
      <c r="BE108" s="125">
        <f t="shared" si="4"/>
        <v>0</v>
      </c>
      <c r="BF108" s="125">
        <f t="shared" si="5"/>
        <v>0</v>
      </c>
      <c r="BG108" s="125">
        <f t="shared" si="6"/>
        <v>0</v>
      </c>
      <c r="BH108" s="125">
        <f t="shared" si="7"/>
        <v>0</v>
      </c>
      <c r="BI108" s="125">
        <f t="shared" si="8"/>
        <v>0</v>
      </c>
      <c r="BJ108" s="14" t="s">
        <v>67</v>
      </c>
      <c r="BK108" s="125">
        <f t="shared" si="9"/>
        <v>0</v>
      </c>
      <c r="BL108" s="14" t="s">
        <v>199</v>
      </c>
      <c r="BM108" s="14" t="s">
        <v>541</v>
      </c>
    </row>
    <row r="109" spans="2:65" s="1" customFormat="1" ht="16.5" customHeight="1" x14ac:dyDescent="0.2">
      <c r="B109" s="115"/>
      <c r="C109" s="141" t="s">
        <v>183</v>
      </c>
      <c r="D109" s="141" t="s">
        <v>184</v>
      </c>
      <c r="E109" s="142" t="s">
        <v>542</v>
      </c>
      <c r="F109" s="143" t="s">
        <v>543</v>
      </c>
      <c r="G109" s="144" t="s">
        <v>243</v>
      </c>
      <c r="H109" s="145">
        <v>18</v>
      </c>
      <c r="I109" s="146"/>
      <c r="J109" s="146">
        <f t="shared" si="0"/>
        <v>0</v>
      </c>
      <c r="K109" s="143" t="s">
        <v>505</v>
      </c>
      <c r="L109" s="147"/>
      <c r="M109" s="148" t="s">
        <v>1</v>
      </c>
      <c r="N109" s="149" t="s">
        <v>32</v>
      </c>
      <c r="O109" s="123">
        <v>0</v>
      </c>
      <c r="P109" s="123">
        <f t="shared" si="1"/>
        <v>0</v>
      </c>
      <c r="Q109" s="123">
        <v>3.4299999999999999E-3</v>
      </c>
      <c r="R109" s="123">
        <f t="shared" si="2"/>
        <v>6.1739999999999996E-2</v>
      </c>
      <c r="S109" s="123">
        <v>0</v>
      </c>
      <c r="T109" s="124">
        <f t="shared" si="3"/>
        <v>0</v>
      </c>
      <c r="AR109" s="14" t="s">
        <v>296</v>
      </c>
      <c r="AT109" s="14" t="s">
        <v>184</v>
      </c>
      <c r="AU109" s="14" t="s">
        <v>67</v>
      </c>
      <c r="AY109" s="14" t="s">
        <v>110</v>
      </c>
      <c r="BE109" s="125">
        <f t="shared" si="4"/>
        <v>0</v>
      </c>
      <c r="BF109" s="125">
        <f t="shared" si="5"/>
        <v>0</v>
      </c>
      <c r="BG109" s="125">
        <f t="shared" si="6"/>
        <v>0</v>
      </c>
      <c r="BH109" s="125">
        <f t="shared" si="7"/>
        <v>0</v>
      </c>
      <c r="BI109" s="125">
        <f t="shared" si="8"/>
        <v>0</v>
      </c>
      <c r="BJ109" s="14" t="s">
        <v>67</v>
      </c>
      <c r="BK109" s="125">
        <f t="shared" si="9"/>
        <v>0</v>
      </c>
      <c r="BL109" s="14" t="s">
        <v>199</v>
      </c>
      <c r="BM109" s="14" t="s">
        <v>544</v>
      </c>
    </row>
    <row r="110" spans="2:65" s="1" customFormat="1" ht="16.5" customHeight="1" x14ac:dyDescent="0.2">
      <c r="B110" s="115"/>
      <c r="C110" s="116" t="s">
        <v>189</v>
      </c>
      <c r="D110" s="116" t="s">
        <v>112</v>
      </c>
      <c r="E110" s="117" t="s">
        <v>545</v>
      </c>
      <c r="F110" s="118" t="s">
        <v>546</v>
      </c>
      <c r="G110" s="119" t="s">
        <v>243</v>
      </c>
      <c r="H110" s="120">
        <v>30</v>
      </c>
      <c r="I110" s="121"/>
      <c r="J110" s="121">
        <f t="shared" si="0"/>
        <v>0</v>
      </c>
      <c r="K110" s="118" t="s">
        <v>505</v>
      </c>
      <c r="L110" s="24"/>
      <c r="M110" s="44" t="s">
        <v>1</v>
      </c>
      <c r="N110" s="122" t="s">
        <v>32</v>
      </c>
      <c r="O110" s="123">
        <v>0.80500000000000005</v>
      </c>
      <c r="P110" s="123">
        <f t="shared" si="1"/>
        <v>24.150000000000002</v>
      </c>
      <c r="Q110" s="123">
        <v>1.601E-2</v>
      </c>
      <c r="R110" s="123">
        <f t="shared" si="2"/>
        <v>0.4803</v>
      </c>
      <c r="S110" s="123">
        <v>0</v>
      </c>
      <c r="T110" s="124">
        <f t="shared" si="3"/>
        <v>0</v>
      </c>
      <c r="AR110" s="14" t="s">
        <v>199</v>
      </c>
      <c r="AT110" s="14" t="s">
        <v>112</v>
      </c>
      <c r="AU110" s="14" t="s">
        <v>67</v>
      </c>
      <c r="AY110" s="14" t="s">
        <v>110</v>
      </c>
      <c r="BE110" s="125">
        <f t="shared" si="4"/>
        <v>0</v>
      </c>
      <c r="BF110" s="125">
        <f t="shared" si="5"/>
        <v>0</v>
      </c>
      <c r="BG110" s="125">
        <f t="shared" si="6"/>
        <v>0</v>
      </c>
      <c r="BH110" s="125">
        <f t="shared" si="7"/>
        <v>0</v>
      </c>
      <c r="BI110" s="125">
        <f t="shared" si="8"/>
        <v>0</v>
      </c>
      <c r="BJ110" s="14" t="s">
        <v>67</v>
      </c>
      <c r="BK110" s="125">
        <f t="shared" si="9"/>
        <v>0</v>
      </c>
      <c r="BL110" s="14" t="s">
        <v>199</v>
      </c>
      <c r="BM110" s="14" t="s">
        <v>547</v>
      </c>
    </row>
    <row r="111" spans="2:65" s="1" customFormat="1" ht="16.5" customHeight="1" x14ac:dyDescent="0.2">
      <c r="B111" s="115"/>
      <c r="C111" s="141" t="s">
        <v>8</v>
      </c>
      <c r="D111" s="141" t="s">
        <v>184</v>
      </c>
      <c r="E111" s="142" t="s">
        <v>548</v>
      </c>
      <c r="F111" s="143" t="s">
        <v>549</v>
      </c>
      <c r="G111" s="144" t="s">
        <v>243</v>
      </c>
      <c r="H111" s="145">
        <v>30</v>
      </c>
      <c r="I111" s="146"/>
      <c r="J111" s="146">
        <f t="shared" si="0"/>
        <v>0</v>
      </c>
      <c r="K111" s="143" t="s">
        <v>505</v>
      </c>
      <c r="L111" s="147"/>
      <c r="M111" s="148" t="s">
        <v>1</v>
      </c>
      <c r="N111" s="149" t="s">
        <v>32</v>
      </c>
      <c r="O111" s="123">
        <v>0</v>
      </c>
      <c r="P111" s="123">
        <f t="shared" si="1"/>
        <v>0</v>
      </c>
      <c r="Q111" s="123">
        <v>1.273E-2</v>
      </c>
      <c r="R111" s="123">
        <f t="shared" si="2"/>
        <v>0.38190000000000002</v>
      </c>
      <c r="S111" s="123">
        <v>0</v>
      </c>
      <c r="T111" s="124">
        <f t="shared" si="3"/>
        <v>0</v>
      </c>
      <c r="AR111" s="14" t="s">
        <v>296</v>
      </c>
      <c r="AT111" s="14" t="s">
        <v>184</v>
      </c>
      <c r="AU111" s="14" t="s">
        <v>67</v>
      </c>
      <c r="AY111" s="14" t="s">
        <v>110</v>
      </c>
      <c r="BE111" s="125">
        <f t="shared" si="4"/>
        <v>0</v>
      </c>
      <c r="BF111" s="125">
        <f t="shared" si="5"/>
        <v>0</v>
      </c>
      <c r="BG111" s="125">
        <f t="shared" si="6"/>
        <v>0</v>
      </c>
      <c r="BH111" s="125">
        <f t="shared" si="7"/>
        <v>0</v>
      </c>
      <c r="BI111" s="125">
        <f t="shared" si="8"/>
        <v>0</v>
      </c>
      <c r="BJ111" s="14" t="s">
        <v>67</v>
      </c>
      <c r="BK111" s="125">
        <f t="shared" si="9"/>
        <v>0</v>
      </c>
      <c r="BL111" s="14" t="s">
        <v>199</v>
      </c>
      <c r="BM111" s="14" t="s">
        <v>550</v>
      </c>
    </row>
    <row r="112" spans="2:65" s="1" customFormat="1" ht="16.5" customHeight="1" x14ac:dyDescent="0.2">
      <c r="B112" s="115"/>
      <c r="C112" s="116" t="s">
        <v>199</v>
      </c>
      <c r="D112" s="116" t="s">
        <v>112</v>
      </c>
      <c r="E112" s="117" t="s">
        <v>551</v>
      </c>
      <c r="F112" s="118" t="s">
        <v>552</v>
      </c>
      <c r="G112" s="119" t="s">
        <v>243</v>
      </c>
      <c r="H112" s="120">
        <v>12</v>
      </c>
      <c r="I112" s="121"/>
      <c r="J112" s="121">
        <f t="shared" si="0"/>
        <v>0</v>
      </c>
      <c r="K112" s="118" t="s">
        <v>505</v>
      </c>
      <c r="L112" s="24"/>
      <c r="M112" s="44" t="s">
        <v>1</v>
      </c>
      <c r="N112" s="122" t="s">
        <v>32</v>
      </c>
      <c r="O112" s="123">
        <v>0.50800000000000001</v>
      </c>
      <c r="P112" s="123">
        <f t="shared" si="1"/>
        <v>6.0960000000000001</v>
      </c>
      <c r="Q112" s="123">
        <v>5.7600000000000004E-3</v>
      </c>
      <c r="R112" s="123">
        <f t="shared" si="2"/>
        <v>6.9120000000000001E-2</v>
      </c>
      <c r="S112" s="123">
        <v>0</v>
      </c>
      <c r="T112" s="124">
        <f t="shared" si="3"/>
        <v>0</v>
      </c>
      <c r="AR112" s="14" t="s">
        <v>116</v>
      </c>
      <c r="AT112" s="14" t="s">
        <v>112</v>
      </c>
      <c r="AU112" s="14" t="s">
        <v>67</v>
      </c>
      <c r="AY112" s="14" t="s">
        <v>110</v>
      </c>
      <c r="BE112" s="125">
        <f t="shared" si="4"/>
        <v>0</v>
      </c>
      <c r="BF112" s="125">
        <f t="shared" si="5"/>
        <v>0</v>
      </c>
      <c r="BG112" s="125">
        <f t="shared" si="6"/>
        <v>0</v>
      </c>
      <c r="BH112" s="125">
        <f t="shared" si="7"/>
        <v>0</v>
      </c>
      <c r="BI112" s="125">
        <f t="shared" si="8"/>
        <v>0</v>
      </c>
      <c r="BJ112" s="14" t="s">
        <v>67</v>
      </c>
      <c r="BK112" s="125">
        <f t="shared" si="9"/>
        <v>0</v>
      </c>
      <c r="BL112" s="14" t="s">
        <v>116</v>
      </c>
      <c r="BM112" s="14" t="s">
        <v>553</v>
      </c>
    </row>
    <row r="113" spans="2:65" s="1" customFormat="1" ht="16.5" customHeight="1" x14ac:dyDescent="0.2">
      <c r="B113" s="115"/>
      <c r="C113" s="141" t="s">
        <v>205</v>
      </c>
      <c r="D113" s="141" t="s">
        <v>184</v>
      </c>
      <c r="E113" s="142" t="s">
        <v>554</v>
      </c>
      <c r="F113" s="143" t="s">
        <v>555</v>
      </c>
      <c r="G113" s="144" t="s">
        <v>243</v>
      </c>
      <c r="H113" s="145">
        <v>12</v>
      </c>
      <c r="I113" s="146"/>
      <c r="J113" s="146">
        <f t="shared" si="0"/>
        <v>0</v>
      </c>
      <c r="K113" s="143" t="s">
        <v>505</v>
      </c>
      <c r="L113" s="147"/>
      <c r="M113" s="148" t="s">
        <v>1</v>
      </c>
      <c r="N113" s="149" t="s">
        <v>32</v>
      </c>
      <c r="O113" s="123">
        <v>0</v>
      </c>
      <c r="P113" s="123">
        <f t="shared" si="1"/>
        <v>0</v>
      </c>
      <c r="Q113" s="123">
        <v>4.1099999999999999E-3</v>
      </c>
      <c r="R113" s="123">
        <f t="shared" si="2"/>
        <v>4.9320000000000003E-2</v>
      </c>
      <c r="S113" s="123">
        <v>0</v>
      </c>
      <c r="T113" s="124">
        <f t="shared" si="3"/>
        <v>0</v>
      </c>
      <c r="AR113" s="14" t="s">
        <v>158</v>
      </c>
      <c r="AT113" s="14" t="s">
        <v>184</v>
      </c>
      <c r="AU113" s="14" t="s">
        <v>67</v>
      </c>
      <c r="AY113" s="14" t="s">
        <v>110</v>
      </c>
      <c r="BE113" s="125">
        <f t="shared" si="4"/>
        <v>0</v>
      </c>
      <c r="BF113" s="125">
        <f t="shared" si="5"/>
        <v>0</v>
      </c>
      <c r="BG113" s="125">
        <f t="shared" si="6"/>
        <v>0</v>
      </c>
      <c r="BH113" s="125">
        <f t="shared" si="7"/>
        <v>0</v>
      </c>
      <c r="BI113" s="125">
        <f t="shared" si="8"/>
        <v>0</v>
      </c>
      <c r="BJ113" s="14" t="s">
        <v>67</v>
      </c>
      <c r="BK113" s="125">
        <f t="shared" si="9"/>
        <v>0</v>
      </c>
      <c r="BL113" s="14" t="s">
        <v>116</v>
      </c>
      <c r="BM113" s="14" t="s">
        <v>556</v>
      </c>
    </row>
    <row r="114" spans="2:65" s="10" customFormat="1" ht="26.1" customHeight="1" x14ac:dyDescent="0.25">
      <c r="B114" s="103"/>
      <c r="D114" s="104" t="s">
        <v>60</v>
      </c>
      <c r="E114" s="105" t="s">
        <v>421</v>
      </c>
      <c r="F114" s="105" t="s">
        <v>557</v>
      </c>
      <c r="J114" s="106">
        <f>BK114</f>
        <v>0</v>
      </c>
      <c r="L114" s="175"/>
      <c r="M114" s="107"/>
      <c r="N114" s="108"/>
      <c r="O114" s="108"/>
      <c r="P114" s="109">
        <f>P115</f>
        <v>10.26</v>
      </c>
      <c r="Q114" s="108"/>
      <c r="R114" s="109">
        <f>R115</f>
        <v>1.3499999999999998E-2</v>
      </c>
      <c r="S114" s="108"/>
      <c r="T114" s="110">
        <f>T115</f>
        <v>0</v>
      </c>
      <c r="AR114" s="104" t="s">
        <v>128</v>
      </c>
      <c r="AT114" s="111" t="s">
        <v>60</v>
      </c>
      <c r="AU114" s="111" t="s">
        <v>61</v>
      </c>
      <c r="AY114" s="104" t="s">
        <v>110</v>
      </c>
      <c r="BK114" s="112">
        <f>BK115</f>
        <v>0</v>
      </c>
    </row>
    <row r="115" spans="2:65" s="1" customFormat="1" ht="16.5" customHeight="1" x14ac:dyDescent="0.2">
      <c r="B115" s="115"/>
      <c r="C115" s="116" t="s">
        <v>210</v>
      </c>
      <c r="D115" s="116" t="s">
        <v>112</v>
      </c>
      <c r="E115" s="117" t="s">
        <v>558</v>
      </c>
      <c r="F115" s="118" t="s">
        <v>559</v>
      </c>
      <c r="G115" s="119" t="s">
        <v>560</v>
      </c>
      <c r="H115" s="120">
        <v>180</v>
      </c>
      <c r="I115" s="121"/>
      <c r="J115" s="121">
        <f>ROUND(I115*H115,2)</f>
        <v>0</v>
      </c>
      <c r="K115" s="118" t="s">
        <v>1</v>
      </c>
      <c r="L115" s="24"/>
      <c r="M115" s="44" t="s">
        <v>1</v>
      </c>
      <c r="N115" s="122" t="s">
        <v>32</v>
      </c>
      <c r="O115" s="123">
        <v>5.7000000000000002E-2</v>
      </c>
      <c r="P115" s="123">
        <f>O115*H115</f>
        <v>10.26</v>
      </c>
      <c r="Q115" s="123">
        <v>7.4999999999999993E-5</v>
      </c>
      <c r="R115" s="123">
        <f>Q115*H115</f>
        <v>1.3499999999999998E-2</v>
      </c>
      <c r="S115" s="123">
        <v>0</v>
      </c>
      <c r="T115" s="124">
        <f>S115*H115</f>
        <v>0</v>
      </c>
      <c r="AR115" s="14" t="s">
        <v>425</v>
      </c>
      <c r="AT115" s="14" t="s">
        <v>112</v>
      </c>
      <c r="AU115" s="14" t="s">
        <v>67</v>
      </c>
      <c r="AY115" s="14" t="s">
        <v>110</v>
      </c>
      <c r="BE115" s="125">
        <f>IF(N115="základní",J115,0)</f>
        <v>0</v>
      </c>
      <c r="BF115" s="125">
        <f>IF(N115="snížená",J115,0)</f>
        <v>0</v>
      </c>
      <c r="BG115" s="125">
        <f>IF(N115="zákl. přenesená",J115,0)</f>
        <v>0</v>
      </c>
      <c r="BH115" s="125">
        <f>IF(N115="sníž. přenesená",J115,0)</f>
        <v>0</v>
      </c>
      <c r="BI115" s="125">
        <f>IF(N115="nulová",J115,0)</f>
        <v>0</v>
      </c>
      <c r="BJ115" s="14" t="s">
        <v>67</v>
      </c>
      <c r="BK115" s="125">
        <f>ROUND(I115*H115,2)</f>
        <v>0</v>
      </c>
      <c r="BL115" s="14" t="s">
        <v>425</v>
      </c>
      <c r="BM115" s="14" t="s">
        <v>561</v>
      </c>
    </row>
    <row r="116" spans="2:65" s="10" customFormat="1" ht="26.1" customHeight="1" x14ac:dyDescent="0.25">
      <c r="B116" s="103"/>
      <c r="D116" s="104" t="s">
        <v>60</v>
      </c>
      <c r="E116" s="105" t="s">
        <v>562</v>
      </c>
      <c r="F116" s="105" t="s">
        <v>563</v>
      </c>
      <c r="J116" s="106">
        <f>BK116</f>
        <v>0</v>
      </c>
      <c r="L116" s="175"/>
      <c r="M116" s="107"/>
      <c r="N116" s="108"/>
      <c r="O116" s="108"/>
      <c r="P116" s="109">
        <f>SUM(P117:P121)</f>
        <v>40</v>
      </c>
      <c r="Q116" s="108"/>
      <c r="R116" s="109">
        <f>SUM(R117:R121)</f>
        <v>0</v>
      </c>
      <c r="S116" s="108"/>
      <c r="T116" s="110">
        <f>SUM(T117:T121)</f>
        <v>0</v>
      </c>
      <c r="AR116" s="104" t="s">
        <v>116</v>
      </c>
      <c r="AT116" s="111" t="s">
        <v>60</v>
      </c>
      <c r="AU116" s="111" t="s">
        <v>61</v>
      </c>
      <c r="AY116" s="104" t="s">
        <v>110</v>
      </c>
      <c r="BK116" s="112">
        <f>SUM(BK117:BK121)</f>
        <v>0</v>
      </c>
    </row>
    <row r="117" spans="2:65" s="1" customFormat="1" ht="16.5" customHeight="1" x14ac:dyDescent="0.2">
      <c r="B117" s="115"/>
      <c r="C117" s="116" t="s">
        <v>216</v>
      </c>
      <c r="D117" s="116" t="s">
        <v>112</v>
      </c>
      <c r="E117" s="117" t="s">
        <v>564</v>
      </c>
      <c r="F117" s="118" t="s">
        <v>565</v>
      </c>
      <c r="G117" s="119" t="s">
        <v>566</v>
      </c>
      <c r="H117" s="120">
        <v>25</v>
      </c>
      <c r="I117" s="121"/>
      <c r="J117" s="121">
        <f>ROUND(I117*H117,2)</f>
        <v>0</v>
      </c>
      <c r="K117" s="118" t="s">
        <v>1</v>
      </c>
      <c r="L117" s="24"/>
      <c r="M117" s="44" t="s">
        <v>1</v>
      </c>
      <c r="N117" s="122" t="s">
        <v>32</v>
      </c>
      <c r="O117" s="123">
        <v>1</v>
      </c>
      <c r="P117" s="123">
        <f>O117*H117</f>
        <v>25</v>
      </c>
      <c r="Q117" s="123">
        <v>0</v>
      </c>
      <c r="R117" s="123">
        <f>Q117*H117</f>
        <v>0</v>
      </c>
      <c r="S117" s="123">
        <v>0</v>
      </c>
      <c r="T117" s="124">
        <f>S117*H117</f>
        <v>0</v>
      </c>
      <c r="AR117" s="14" t="s">
        <v>567</v>
      </c>
      <c r="AT117" s="14" t="s">
        <v>112</v>
      </c>
      <c r="AU117" s="14" t="s">
        <v>67</v>
      </c>
      <c r="AY117" s="14" t="s">
        <v>110</v>
      </c>
      <c r="BE117" s="125">
        <f>IF(N117="základní",J117,0)</f>
        <v>0</v>
      </c>
      <c r="BF117" s="125">
        <f>IF(N117="snížená",J117,0)</f>
        <v>0</v>
      </c>
      <c r="BG117" s="125">
        <f>IF(N117="zákl. přenesená",J117,0)</f>
        <v>0</v>
      </c>
      <c r="BH117" s="125">
        <f>IF(N117="sníž. přenesená",J117,0)</f>
        <v>0</v>
      </c>
      <c r="BI117" s="125">
        <f>IF(N117="nulová",J117,0)</f>
        <v>0</v>
      </c>
      <c r="BJ117" s="14" t="s">
        <v>67</v>
      </c>
      <c r="BK117" s="125">
        <f>ROUND(I117*H117,2)</f>
        <v>0</v>
      </c>
      <c r="BL117" s="14" t="s">
        <v>567</v>
      </c>
      <c r="BM117" s="14" t="s">
        <v>568</v>
      </c>
    </row>
    <row r="118" spans="2:65" s="1" customFormat="1" ht="57.6" x14ac:dyDescent="0.2">
      <c r="B118" s="24"/>
      <c r="D118" s="127" t="s">
        <v>245</v>
      </c>
      <c r="F118" s="150" t="s">
        <v>569</v>
      </c>
      <c r="L118" s="24"/>
      <c r="M118" s="151"/>
      <c r="N118" s="46"/>
      <c r="O118" s="46"/>
      <c r="P118" s="46"/>
      <c r="Q118" s="46"/>
      <c r="R118" s="46"/>
      <c r="S118" s="46"/>
      <c r="T118" s="47"/>
      <c r="AT118" s="14" t="s">
        <v>245</v>
      </c>
      <c r="AU118" s="14" t="s">
        <v>67</v>
      </c>
    </row>
    <row r="119" spans="2:65" s="1" customFormat="1" ht="16.5" customHeight="1" x14ac:dyDescent="0.2">
      <c r="B119" s="115"/>
      <c r="C119" s="116" t="s">
        <v>464</v>
      </c>
      <c r="D119" s="116" t="s">
        <v>112</v>
      </c>
      <c r="E119" s="117" t="s">
        <v>570</v>
      </c>
      <c r="F119" s="118" t="s">
        <v>571</v>
      </c>
      <c r="G119" s="119" t="s">
        <v>566</v>
      </c>
      <c r="H119" s="120">
        <v>15</v>
      </c>
      <c r="I119" s="121"/>
      <c r="J119" s="121">
        <f>ROUND(I119*H119,2)</f>
        <v>0</v>
      </c>
      <c r="K119" s="118" t="s">
        <v>1</v>
      </c>
      <c r="L119" s="24"/>
      <c r="M119" s="44" t="s">
        <v>1</v>
      </c>
      <c r="N119" s="122" t="s">
        <v>32</v>
      </c>
      <c r="O119" s="123">
        <v>1</v>
      </c>
      <c r="P119" s="123">
        <f>O119*H119</f>
        <v>15</v>
      </c>
      <c r="Q119" s="123">
        <v>0</v>
      </c>
      <c r="R119" s="123">
        <f>Q119*H119</f>
        <v>0</v>
      </c>
      <c r="S119" s="123">
        <v>0</v>
      </c>
      <c r="T119" s="124">
        <f>S119*H119</f>
        <v>0</v>
      </c>
      <c r="AR119" s="14" t="s">
        <v>567</v>
      </c>
      <c r="AT119" s="14" t="s">
        <v>112</v>
      </c>
      <c r="AU119" s="14" t="s">
        <v>67</v>
      </c>
      <c r="AY119" s="14" t="s">
        <v>110</v>
      </c>
      <c r="BE119" s="125">
        <f>IF(N119="základní",J119,0)</f>
        <v>0</v>
      </c>
      <c r="BF119" s="125">
        <f>IF(N119="snížená",J119,0)</f>
        <v>0</v>
      </c>
      <c r="BG119" s="125">
        <f>IF(N119="zákl. přenesená",J119,0)</f>
        <v>0</v>
      </c>
      <c r="BH119" s="125">
        <f>IF(N119="sníž. přenesená",J119,0)</f>
        <v>0</v>
      </c>
      <c r="BI119" s="125">
        <f>IF(N119="nulová",J119,0)</f>
        <v>0</v>
      </c>
      <c r="BJ119" s="14" t="s">
        <v>67</v>
      </c>
      <c r="BK119" s="125">
        <f>ROUND(I119*H119,2)</f>
        <v>0</v>
      </c>
      <c r="BL119" s="14" t="s">
        <v>567</v>
      </c>
      <c r="BM119" s="14" t="s">
        <v>572</v>
      </c>
    </row>
    <row r="120" spans="2:65" s="1" customFormat="1" ht="19.2" x14ac:dyDescent="0.2">
      <c r="B120" s="24"/>
      <c r="D120" s="127" t="s">
        <v>245</v>
      </c>
      <c r="F120" s="150" t="s">
        <v>573</v>
      </c>
      <c r="L120" s="24"/>
      <c r="M120" s="151"/>
      <c r="N120" s="46"/>
      <c r="O120" s="46"/>
      <c r="P120" s="46"/>
      <c r="Q120" s="46"/>
      <c r="R120" s="46"/>
      <c r="S120" s="46"/>
      <c r="T120" s="47"/>
      <c r="AT120" s="14" t="s">
        <v>245</v>
      </c>
      <c r="AU120" s="14" t="s">
        <v>67</v>
      </c>
    </row>
    <row r="121" spans="2:65" s="1" customFormat="1" ht="16.5" customHeight="1" x14ac:dyDescent="0.2">
      <c r="B121" s="115"/>
      <c r="C121" s="141" t="s">
        <v>7</v>
      </c>
      <c r="D121" s="141" t="s">
        <v>184</v>
      </c>
      <c r="E121" s="142" t="s">
        <v>574</v>
      </c>
      <c r="F121" s="143" t="s">
        <v>575</v>
      </c>
      <c r="G121" s="144" t="s">
        <v>475</v>
      </c>
      <c r="H121" s="145">
        <v>1</v>
      </c>
      <c r="I121" s="146"/>
      <c r="J121" s="146">
        <f>ROUND(I121*H121,2)</f>
        <v>0</v>
      </c>
      <c r="K121" s="143" t="s">
        <v>1</v>
      </c>
      <c r="L121" s="147"/>
      <c r="M121" s="148" t="s">
        <v>1</v>
      </c>
      <c r="N121" s="149" t="s">
        <v>32</v>
      </c>
      <c r="O121" s="123">
        <v>0</v>
      </c>
      <c r="P121" s="123">
        <f>O121*H121</f>
        <v>0</v>
      </c>
      <c r="Q121" s="123">
        <v>0</v>
      </c>
      <c r="R121" s="123">
        <f>Q121*H121</f>
        <v>0</v>
      </c>
      <c r="S121" s="123">
        <v>0</v>
      </c>
      <c r="T121" s="124">
        <f>S121*H121</f>
        <v>0</v>
      </c>
      <c r="AR121" s="14" t="s">
        <v>296</v>
      </c>
      <c r="AT121" s="14" t="s">
        <v>184</v>
      </c>
      <c r="AU121" s="14" t="s">
        <v>67</v>
      </c>
      <c r="AY121" s="14" t="s">
        <v>110</v>
      </c>
      <c r="BE121" s="125">
        <f>IF(N121="základní",J121,0)</f>
        <v>0</v>
      </c>
      <c r="BF121" s="125">
        <f>IF(N121="snížená",J121,0)</f>
        <v>0</v>
      </c>
      <c r="BG121" s="125">
        <f>IF(N121="zákl. přenesená",J121,0)</f>
        <v>0</v>
      </c>
      <c r="BH121" s="125">
        <f>IF(N121="sníž. přenesená",J121,0)</f>
        <v>0</v>
      </c>
      <c r="BI121" s="125">
        <f>IF(N121="nulová",J121,0)</f>
        <v>0</v>
      </c>
      <c r="BJ121" s="14" t="s">
        <v>67</v>
      </c>
      <c r="BK121" s="125">
        <f>ROUND(I121*H121,2)</f>
        <v>0</v>
      </c>
      <c r="BL121" s="14" t="s">
        <v>199</v>
      </c>
      <c r="BM121" s="14" t="s">
        <v>576</v>
      </c>
    </row>
    <row r="122" spans="2:65" s="10" customFormat="1" ht="26.1" customHeight="1" x14ac:dyDescent="0.25">
      <c r="B122" s="103"/>
      <c r="D122" s="104" t="s">
        <v>60</v>
      </c>
      <c r="E122" s="105" t="s">
        <v>455</v>
      </c>
      <c r="F122" s="105" t="s">
        <v>577</v>
      </c>
      <c r="J122" s="106">
        <f>BK122</f>
        <v>0</v>
      </c>
      <c r="L122" s="103"/>
      <c r="M122" s="107"/>
      <c r="N122" s="108"/>
      <c r="O122" s="108"/>
      <c r="P122" s="109">
        <f>P123</f>
        <v>0</v>
      </c>
      <c r="Q122" s="108"/>
      <c r="R122" s="109">
        <f>R123</f>
        <v>0</v>
      </c>
      <c r="S122" s="108"/>
      <c r="T122" s="110">
        <f>T123</f>
        <v>0</v>
      </c>
      <c r="AR122" s="104" t="s">
        <v>138</v>
      </c>
      <c r="AT122" s="111" t="s">
        <v>60</v>
      </c>
      <c r="AU122" s="111" t="s">
        <v>61</v>
      </c>
      <c r="AY122" s="104" t="s">
        <v>110</v>
      </c>
      <c r="BK122" s="112">
        <f>BK123</f>
        <v>0</v>
      </c>
    </row>
    <row r="123" spans="2:65" s="10" customFormat="1" ht="16.5" customHeight="1" x14ac:dyDescent="0.25">
      <c r="B123" s="103"/>
      <c r="D123" s="104" t="s">
        <v>60</v>
      </c>
      <c r="E123" s="113" t="s">
        <v>471</v>
      </c>
      <c r="F123" s="113" t="s">
        <v>474</v>
      </c>
      <c r="J123" s="114">
        <f>BK123</f>
        <v>0</v>
      </c>
      <c r="L123" s="175"/>
      <c r="M123" s="107"/>
      <c r="N123" s="108"/>
      <c r="O123" s="108"/>
      <c r="P123" s="109">
        <f>SUM(P124:P125)</f>
        <v>0</v>
      </c>
      <c r="Q123" s="108"/>
      <c r="R123" s="109">
        <f>SUM(R124:R125)</f>
        <v>0</v>
      </c>
      <c r="S123" s="108"/>
      <c r="T123" s="110">
        <f>SUM(T124:T125)</f>
        <v>0</v>
      </c>
      <c r="AR123" s="104" t="s">
        <v>138</v>
      </c>
      <c r="AT123" s="111" t="s">
        <v>60</v>
      </c>
      <c r="AU123" s="111" t="s">
        <v>67</v>
      </c>
      <c r="AY123" s="104" t="s">
        <v>110</v>
      </c>
      <c r="BK123" s="112">
        <f>SUM(BK124:BK125)</f>
        <v>0</v>
      </c>
    </row>
    <row r="124" spans="2:65" s="1" customFormat="1" ht="16.5" customHeight="1" x14ac:dyDescent="0.2">
      <c r="B124" s="115"/>
      <c r="C124" s="116" t="s">
        <v>229</v>
      </c>
      <c r="D124" s="116" t="s">
        <v>112</v>
      </c>
      <c r="E124" s="117" t="s">
        <v>578</v>
      </c>
      <c r="F124" s="118" t="s">
        <v>579</v>
      </c>
      <c r="G124" s="119" t="s">
        <v>566</v>
      </c>
      <c r="H124" s="120">
        <v>72</v>
      </c>
      <c r="I124" s="121"/>
      <c r="J124" s="121">
        <f>ROUND(I124*H124,2)</f>
        <v>0</v>
      </c>
      <c r="K124" s="118" t="s">
        <v>505</v>
      </c>
      <c r="L124" s="24"/>
      <c r="M124" s="44" t="s">
        <v>1</v>
      </c>
      <c r="N124" s="122" t="s">
        <v>32</v>
      </c>
      <c r="O124" s="123">
        <v>0</v>
      </c>
      <c r="P124" s="123">
        <f>O124*H124</f>
        <v>0</v>
      </c>
      <c r="Q124" s="123">
        <v>0</v>
      </c>
      <c r="R124" s="123">
        <f>Q124*H124</f>
        <v>0</v>
      </c>
      <c r="S124" s="123">
        <v>0</v>
      </c>
      <c r="T124" s="124">
        <f>S124*H124</f>
        <v>0</v>
      </c>
      <c r="AR124" s="14" t="s">
        <v>462</v>
      </c>
      <c r="AT124" s="14" t="s">
        <v>112</v>
      </c>
      <c r="AU124" s="14" t="s">
        <v>69</v>
      </c>
      <c r="AY124" s="14" t="s">
        <v>110</v>
      </c>
      <c r="BE124" s="125">
        <f>IF(N124="základní",J124,0)</f>
        <v>0</v>
      </c>
      <c r="BF124" s="125">
        <f>IF(N124="snížená",J124,0)</f>
        <v>0</v>
      </c>
      <c r="BG124" s="125">
        <f>IF(N124="zákl. přenesená",J124,0)</f>
        <v>0</v>
      </c>
      <c r="BH124" s="125">
        <f>IF(N124="sníž. přenesená",J124,0)</f>
        <v>0</v>
      </c>
      <c r="BI124" s="125">
        <f>IF(N124="nulová",J124,0)</f>
        <v>0</v>
      </c>
      <c r="BJ124" s="14" t="s">
        <v>67</v>
      </c>
      <c r="BK124" s="125">
        <f>ROUND(I124*H124,2)</f>
        <v>0</v>
      </c>
      <c r="BL124" s="14" t="s">
        <v>462</v>
      </c>
      <c r="BM124" s="14" t="s">
        <v>580</v>
      </c>
    </row>
    <row r="125" spans="2:65" s="1" customFormat="1" ht="16.5" customHeight="1" x14ac:dyDescent="0.2">
      <c r="B125" s="24"/>
      <c r="D125" s="127" t="s">
        <v>245</v>
      </c>
      <c r="F125" s="150" t="s">
        <v>581</v>
      </c>
      <c r="L125" s="24"/>
      <c r="M125" s="159"/>
      <c r="N125" s="160"/>
      <c r="O125" s="160"/>
      <c r="P125" s="160"/>
      <c r="Q125" s="160"/>
      <c r="R125" s="160"/>
      <c r="S125" s="160"/>
      <c r="T125" s="161"/>
      <c r="AT125" s="14" t="s">
        <v>245</v>
      </c>
      <c r="AU125" s="14" t="s">
        <v>69</v>
      </c>
    </row>
    <row r="126" spans="2:65" s="1" customFormat="1" ht="6.9" customHeight="1" x14ac:dyDescent="0.2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24"/>
    </row>
    <row r="127" spans="2:65" s="467" customFormat="1" ht="13.95" customHeight="1" x14ac:dyDescent="0.2">
      <c r="B127" s="46"/>
      <c r="L127" s="46"/>
    </row>
    <row r="128" spans="2:65" s="467" customFormat="1" ht="13.2" x14ac:dyDescent="0.25">
      <c r="B128" s="46"/>
      <c r="C128" s="46"/>
      <c r="D128" s="46"/>
      <c r="E128" s="46"/>
      <c r="F128" s="46"/>
      <c r="G128" s="46"/>
      <c r="H128" s="46"/>
      <c r="I128" s="46"/>
      <c r="J128" s="114">
        <f>J129</f>
        <v>0</v>
      </c>
      <c r="K128" s="46"/>
      <c r="L128" s="46"/>
    </row>
    <row r="129" spans="3:11" ht="13.95" customHeight="1" x14ac:dyDescent="0.2">
      <c r="C129" s="116">
        <v>23</v>
      </c>
      <c r="D129" s="116" t="s">
        <v>112</v>
      </c>
      <c r="E129" s="526">
        <v>733120832</v>
      </c>
      <c r="F129" s="527" t="s">
        <v>970</v>
      </c>
      <c r="G129" s="119" t="s">
        <v>243</v>
      </c>
      <c r="H129" s="120">
        <v>60</v>
      </c>
      <c r="I129" s="121">
        <v>0</v>
      </c>
      <c r="J129" s="121">
        <f>ROUND(I129*H129,2)</f>
        <v>0</v>
      </c>
      <c r="K129" s="118" t="s">
        <v>505</v>
      </c>
    </row>
  </sheetData>
  <autoFilter ref="C86:K125"/>
  <mergeCells count="8">
    <mergeCell ref="E77:H77"/>
    <mergeCell ref="E79:H79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topLeftCell="A133" workbookViewId="0">
      <selection activeCell="C154" sqref="C154"/>
    </sheetView>
  </sheetViews>
  <sheetFormatPr defaultRowHeight="10.199999999999999" x14ac:dyDescent="0.2"/>
  <cols>
    <col min="3" max="3" width="26.7109375" customWidth="1"/>
    <col min="4" max="4" width="52.7109375" customWidth="1"/>
    <col min="7" max="7" width="14.7109375" customWidth="1"/>
    <col min="9" max="9" width="26.7109375" customWidth="1"/>
  </cols>
  <sheetData>
    <row r="1" spans="1:9" ht="17.399999999999999" x14ac:dyDescent="0.2">
      <c r="A1" s="463"/>
      <c r="B1" s="471" t="s">
        <v>73</v>
      </c>
      <c r="C1" s="463"/>
      <c r="D1" s="463"/>
      <c r="E1" s="463"/>
      <c r="F1" s="463"/>
      <c r="G1" s="463"/>
      <c r="H1" s="463"/>
      <c r="I1" s="463"/>
    </row>
    <row r="2" spans="1:9" x14ac:dyDescent="0.2">
      <c r="A2" s="463"/>
      <c r="B2" s="463"/>
      <c r="C2" s="463"/>
      <c r="D2" s="463"/>
      <c r="E2" s="463"/>
      <c r="F2" s="463"/>
      <c r="G2" s="463"/>
      <c r="H2" s="463"/>
      <c r="I2" s="463"/>
    </row>
    <row r="3" spans="1:9" ht="13.2" x14ac:dyDescent="0.2">
      <c r="A3" s="463"/>
      <c r="B3" s="472" t="s">
        <v>13</v>
      </c>
      <c r="C3" s="463"/>
      <c r="D3" s="463"/>
      <c r="E3" s="463"/>
      <c r="F3" s="463"/>
      <c r="G3" s="463"/>
      <c r="H3" s="463"/>
      <c r="I3" s="463"/>
    </row>
    <row r="4" spans="1:9" ht="13.2" x14ac:dyDescent="0.2">
      <c r="A4" s="463"/>
      <c r="B4" s="463"/>
      <c r="C4" s="616">
        <f>'[1]Rekapitulace stavby'!I3</f>
        <v>0</v>
      </c>
      <c r="D4" s="617"/>
      <c r="E4" s="617"/>
      <c r="F4" s="617"/>
      <c r="G4" s="463"/>
      <c r="H4" s="463"/>
      <c r="I4" s="463"/>
    </row>
    <row r="5" spans="1:9" ht="13.2" x14ac:dyDescent="0.2">
      <c r="A5" s="466"/>
      <c r="B5" s="472" t="s">
        <v>74</v>
      </c>
      <c r="C5" s="466"/>
      <c r="D5" s="466"/>
      <c r="E5" s="466"/>
      <c r="F5" s="466"/>
      <c r="G5" s="466"/>
      <c r="H5" s="466"/>
      <c r="I5" s="466"/>
    </row>
    <row r="6" spans="1:9" x14ac:dyDescent="0.2">
      <c r="A6" s="466"/>
      <c r="B6" s="466"/>
      <c r="C6" s="618" t="s">
        <v>892</v>
      </c>
      <c r="D6" s="577"/>
      <c r="E6" s="577"/>
      <c r="F6" s="577"/>
      <c r="G6" s="466"/>
      <c r="H6" s="466"/>
      <c r="I6" s="466"/>
    </row>
    <row r="7" spans="1:9" x14ac:dyDescent="0.2">
      <c r="A7" s="466"/>
      <c r="B7" s="466"/>
      <c r="C7" s="466"/>
      <c r="D7" s="466"/>
      <c r="E7" s="466"/>
      <c r="F7" s="466"/>
      <c r="G7" s="466"/>
      <c r="H7" s="466"/>
      <c r="I7" s="466"/>
    </row>
    <row r="8" spans="1:9" ht="13.2" x14ac:dyDescent="0.2">
      <c r="A8" s="466"/>
      <c r="B8" s="472" t="s">
        <v>14</v>
      </c>
      <c r="C8" s="466"/>
      <c r="D8" s="473" t="s">
        <v>1</v>
      </c>
      <c r="E8" s="466"/>
      <c r="F8" s="466"/>
      <c r="G8" s="472" t="s">
        <v>15</v>
      </c>
      <c r="H8" s="473" t="s">
        <v>1</v>
      </c>
      <c r="I8" s="466"/>
    </row>
    <row r="9" spans="1:9" ht="13.2" x14ac:dyDescent="0.2">
      <c r="A9" s="466"/>
      <c r="B9" s="472" t="s">
        <v>16</v>
      </c>
      <c r="C9" s="466"/>
      <c r="D9" s="473" t="s">
        <v>893</v>
      </c>
      <c r="E9" s="466"/>
      <c r="F9" s="466"/>
      <c r="G9" s="472" t="s">
        <v>18</v>
      </c>
      <c r="H9" s="474"/>
      <c r="I9" s="466"/>
    </row>
    <row r="10" spans="1:9" x14ac:dyDescent="0.2">
      <c r="A10" s="466"/>
      <c r="B10" s="466"/>
      <c r="C10" s="466"/>
      <c r="D10" s="466"/>
      <c r="E10" s="466"/>
      <c r="F10" s="466"/>
      <c r="G10" s="466"/>
      <c r="H10" s="466"/>
      <c r="I10" s="466"/>
    </row>
    <row r="11" spans="1:9" ht="13.2" x14ac:dyDescent="0.2">
      <c r="A11" s="466"/>
      <c r="B11" s="472" t="s">
        <v>19</v>
      </c>
      <c r="C11" s="466"/>
      <c r="D11" s="466"/>
      <c r="E11" s="466"/>
      <c r="F11" s="466"/>
      <c r="G11" s="472" t="s">
        <v>20</v>
      </c>
      <c r="H11" s="473" t="str">
        <f>IF('[1]Rekapitulace stavby'!AL7="","",'[1]Rekapitulace stavby'!AL7)</f>
        <v/>
      </c>
      <c r="I11" s="466"/>
    </row>
    <row r="12" spans="1:9" ht="13.2" x14ac:dyDescent="0.2">
      <c r="A12" s="466"/>
      <c r="B12" s="466"/>
      <c r="C12" s="473" t="str">
        <f>IF('[1]Rekapitulace stavby'!C8="","",'[1]Rekapitulace stavby'!C8)</f>
        <v/>
      </c>
      <c r="D12" s="466"/>
      <c r="E12" s="466"/>
      <c r="F12" s="466"/>
      <c r="G12" s="472" t="s">
        <v>21</v>
      </c>
      <c r="H12" s="473" t="str">
        <f>IF('[1]Rekapitulace stavby'!AL8="","",'[1]Rekapitulace stavby'!AL8)</f>
        <v/>
      </c>
      <c r="I12" s="466"/>
    </row>
    <row r="13" spans="1:9" x14ac:dyDescent="0.2">
      <c r="A13" s="466"/>
      <c r="B13" s="466"/>
      <c r="C13" s="466"/>
      <c r="D13" s="466"/>
      <c r="E13" s="466"/>
      <c r="F13" s="466"/>
      <c r="G13" s="466"/>
      <c r="H13" s="466"/>
      <c r="I13" s="466"/>
    </row>
    <row r="14" spans="1:9" ht="13.2" x14ac:dyDescent="0.2">
      <c r="A14" s="466"/>
      <c r="B14" s="472" t="s">
        <v>894</v>
      </c>
      <c r="C14" s="466"/>
      <c r="D14" s="466"/>
      <c r="E14" s="466"/>
      <c r="F14" s="466"/>
      <c r="G14" s="472" t="s">
        <v>20</v>
      </c>
      <c r="H14" s="473">
        <f>'[1]Rekapitulace stavby'!AL10</f>
        <v>0</v>
      </c>
      <c r="I14" s="466"/>
    </row>
    <row r="15" spans="1:9" ht="13.2" x14ac:dyDescent="0.2">
      <c r="A15" s="466"/>
      <c r="B15" s="466"/>
      <c r="C15" s="619">
        <f>'[1]Rekapitulace stavby'!C11</f>
        <v>0</v>
      </c>
      <c r="D15" s="619"/>
      <c r="E15" s="619"/>
      <c r="F15" s="619"/>
      <c r="G15" s="472" t="s">
        <v>21</v>
      </c>
      <c r="H15" s="473">
        <f>'[1]Rekapitulace stavby'!AL11</f>
        <v>0</v>
      </c>
      <c r="I15" s="466"/>
    </row>
    <row r="16" spans="1:9" x14ac:dyDescent="0.2">
      <c r="A16" s="466"/>
      <c r="B16" s="466"/>
      <c r="C16" s="466"/>
      <c r="D16" s="466"/>
      <c r="E16" s="466"/>
      <c r="F16" s="466"/>
      <c r="G16" s="466"/>
      <c r="H16" s="466"/>
      <c r="I16" s="466"/>
    </row>
    <row r="17" spans="1:9" ht="13.2" x14ac:dyDescent="0.2">
      <c r="A17" s="466"/>
      <c r="B17" s="472" t="s">
        <v>23</v>
      </c>
      <c r="C17" s="466"/>
      <c r="D17" s="466"/>
      <c r="E17" s="466"/>
      <c r="F17" s="466"/>
      <c r="G17" s="472" t="s">
        <v>20</v>
      </c>
      <c r="H17" s="473" t="str">
        <f>IF('[1]Rekapitulace stavby'!AL13="","",'[1]Rekapitulace stavby'!AL13)</f>
        <v/>
      </c>
      <c r="I17" s="466"/>
    </row>
    <row r="18" spans="1:9" ht="13.2" x14ac:dyDescent="0.2">
      <c r="A18" s="466"/>
      <c r="B18" s="466"/>
      <c r="C18" s="473" t="str">
        <f>IF('[1]Rekapitulace stavby'!C14="","",'[1]Rekapitulace stavby'!C14)</f>
        <v/>
      </c>
      <c r="D18" s="466"/>
      <c r="E18" s="466"/>
      <c r="F18" s="466"/>
      <c r="G18" s="472" t="s">
        <v>21</v>
      </c>
      <c r="H18" s="473" t="str">
        <f>IF('[1]Rekapitulace stavby'!AL14="","",'[1]Rekapitulace stavby'!AL14)</f>
        <v/>
      </c>
      <c r="I18" s="466"/>
    </row>
    <row r="19" spans="1:9" x14ac:dyDescent="0.2">
      <c r="A19" s="466"/>
      <c r="B19" s="466"/>
      <c r="C19" s="466"/>
      <c r="D19" s="466"/>
      <c r="E19" s="466"/>
      <c r="F19" s="466"/>
      <c r="G19" s="466"/>
      <c r="H19" s="466"/>
      <c r="I19" s="466"/>
    </row>
    <row r="20" spans="1:9" ht="13.2" x14ac:dyDescent="0.2">
      <c r="A20" s="466"/>
      <c r="B20" s="472" t="s">
        <v>25</v>
      </c>
      <c r="C20" s="466"/>
      <c r="D20" s="466"/>
      <c r="E20" s="466"/>
      <c r="F20" s="466"/>
      <c r="G20" s="472" t="s">
        <v>20</v>
      </c>
      <c r="H20" s="473" t="str">
        <f>IF('[1]Rekapitulace stavby'!AL16="","",'[1]Rekapitulace stavby'!AL16)</f>
        <v/>
      </c>
      <c r="I20" s="466"/>
    </row>
    <row r="21" spans="1:9" ht="13.2" x14ac:dyDescent="0.2">
      <c r="A21" s="466"/>
      <c r="B21" s="466"/>
      <c r="C21" s="473" t="str">
        <f>IF('[1]Rekapitulace stavby'!C17="","",'[1]Rekapitulace stavby'!C17)</f>
        <v/>
      </c>
      <c r="D21" s="466"/>
      <c r="E21" s="466"/>
      <c r="F21" s="466"/>
      <c r="G21" s="472" t="s">
        <v>21</v>
      </c>
      <c r="H21" s="473" t="str">
        <f>IF('[1]Rekapitulace stavby'!AL17="","",'[1]Rekapitulace stavby'!AL17)</f>
        <v/>
      </c>
      <c r="I21" s="466"/>
    </row>
    <row r="22" spans="1:9" x14ac:dyDescent="0.2">
      <c r="A22" s="466"/>
      <c r="B22" s="466"/>
      <c r="C22" s="466"/>
      <c r="D22" s="466"/>
      <c r="E22" s="466"/>
      <c r="F22" s="466"/>
      <c r="G22" s="466"/>
      <c r="H22" s="466"/>
      <c r="I22" s="466"/>
    </row>
    <row r="23" spans="1:9" ht="13.2" x14ac:dyDescent="0.2">
      <c r="A23" s="466"/>
      <c r="B23" s="472" t="s">
        <v>26</v>
      </c>
      <c r="C23" s="466"/>
      <c r="D23" s="466"/>
      <c r="E23" s="466"/>
      <c r="F23" s="466"/>
      <c r="G23" s="466"/>
      <c r="H23" s="466"/>
      <c r="I23" s="466"/>
    </row>
    <row r="24" spans="1:9" ht="13.2" x14ac:dyDescent="0.2">
      <c r="A24" s="465"/>
      <c r="B24" s="465"/>
      <c r="C24" s="620" t="s">
        <v>1</v>
      </c>
      <c r="D24" s="620"/>
      <c r="E24" s="620"/>
      <c r="F24" s="620"/>
      <c r="G24" s="465"/>
      <c r="H24" s="465"/>
      <c r="I24" s="465"/>
    </row>
    <row r="25" spans="1:9" x14ac:dyDescent="0.2">
      <c r="A25" s="466"/>
      <c r="B25" s="466"/>
      <c r="C25" s="466"/>
      <c r="D25" s="466"/>
      <c r="E25" s="466"/>
      <c r="F25" s="466"/>
      <c r="G25" s="466"/>
      <c r="H25" s="466"/>
      <c r="I25" s="466"/>
    </row>
    <row r="26" spans="1:9" x14ac:dyDescent="0.2">
      <c r="A26" s="466"/>
      <c r="B26" s="42"/>
      <c r="C26" s="42"/>
      <c r="D26" s="42"/>
      <c r="E26" s="42"/>
      <c r="F26" s="42"/>
      <c r="G26" s="42"/>
      <c r="H26" s="42"/>
      <c r="I26" s="42"/>
    </row>
    <row r="27" spans="1:9" ht="15.6" x14ac:dyDescent="0.2">
      <c r="A27" s="466"/>
      <c r="B27" s="475" t="s">
        <v>27</v>
      </c>
      <c r="C27" s="466"/>
      <c r="D27" s="466"/>
      <c r="E27" s="466"/>
      <c r="F27" s="466"/>
      <c r="G27" s="466"/>
      <c r="H27" s="476">
        <f>ROUND(H123, 2)</f>
        <v>0</v>
      </c>
      <c r="I27" s="466"/>
    </row>
    <row r="28" spans="1:9" x14ac:dyDescent="0.2">
      <c r="A28" s="466"/>
      <c r="B28" s="42"/>
      <c r="C28" s="42"/>
      <c r="D28" s="42"/>
      <c r="E28" s="42"/>
      <c r="F28" s="42"/>
      <c r="G28" s="42"/>
      <c r="H28" s="42"/>
      <c r="I28" s="42"/>
    </row>
    <row r="29" spans="1:9" ht="13.2" x14ac:dyDescent="0.2">
      <c r="A29" s="466"/>
      <c r="B29" s="466"/>
      <c r="C29" s="466"/>
      <c r="D29" s="477" t="s">
        <v>29</v>
      </c>
      <c r="E29" s="466"/>
      <c r="F29" s="466"/>
      <c r="G29" s="477" t="s">
        <v>28</v>
      </c>
      <c r="H29" s="477" t="s">
        <v>30</v>
      </c>
      <c r="I29" s="466"/>
    </row>
    <row r="30" spans="1:9" ht="13.2" x14ac:dyDescent="0.2">
      <c r="A30" s="466"/>
      <c r="B30" s="478" t="s">
        <v>31</v>
      </c>
      <c r="C30" s="472" t="s">
        <v>32</v>
      </c>
      <c r="D30" s="479">
        <f>ROUND((SUM(BC123:BC153)),  2)</f>
        <v>0</v>
      </c>
      <c r="E30" s="466"/>
      <c r="F30" s="466"/>
      <c r="G30" s="480">
        <v>0.21</v>
      </c>
      <c r="H30" s="479">
        <f>ROUND(((SUM(BC123:BC153))*G30),  2)</f>
        <v>0</v>
      </c>
      <c r="I30" s="466"/>
    </row>
    <row r="31" spans="1:9" ht="13.2" x14ac:dyDescent="0.2">
      <c r="A31" s="466"/>
      <c r="B31" s="466"/>
      <c r="C31" s="472" t="s">
        <v>33</v>
      </c>
      <c r="D31" s="479">
        <f>ROUND((SUM(BD123:BD153)),  2)</f>
        <v>0</v>
      </c>
      <c r="E31" s="466"/>
      <c r="F31" s="466"/>
      <c r="G31" s="480">
        <v>0.15</v>
      </c>
      <c r="H31" s="479">
        <f>ROUND(((SUM(BD123:BD153))*G31),  2)</f>
        <v>0</v>
      </c>
      <c r="I31" s="466"/>
    </row>
    <row r="32" spans="1:9" ht="13.2" x14ac:dyDescent="0.2">
      <c r="A32" s="466"/>
      <c r="B32" s="466"/>
      <c r="C32" s="472" t="s">
        <v>34</v>
      </c>
      <c r="D32" s="479">
        <f>ROUND((SUM(BE123:BE153)),  2)</f>
        <v>0</v>
      </c>
      <c r="E32" s="466"/>
      <c r="F32" s="466"/>
      <c r="G32" s="480">
        <v>0.21</v>
      </c>
      <c r="H32" s="479">
        <f>0</f>
        <v>0</v>
      </c>
      <c r="I32" s="466"/>
    </row>
    <row r="33" spans="1:9" ht="13.2" x14ac:dyDescent="0.2">
      <c r="A33" s="466"/>
      <c r="B33" s="466"/>
      <c r="C33" s="472" t="s">
        <v>35</v>
      </c>
      <c r="D33" s="479">
        <f>ROUND((SUM(BF123:BF153)),  2)</f>
        <v>0</v>
      </c>
      <c r="E33" s="466"/>
      <c r="F33" s="466"/>
      <c r="G33" s="480">
        <v>0.15</v>
      </c>
      <c r="H33" s="479">
        <f>0</f>
        <v>0</v>
      </c>
      <c r="I33" s="466"/>
    </row>
    <row r="34" spans="1:9" ht="13.2" x14ac:dyDescent="0.2">
      <c r="A34" s="466"/>
      <c r="B34" s="466"/>
      <c r="C34" s="472" t="s">
        <v>36</v>
      </c>
      <c r="D34" s="479">
        <f>ROUND((SUM(BG123:BG153)),  2)</f>
        <v>0</v>
      </c>
      <c r="E34" s="466"/>
      <c r="F34" s="466"/>
      <c r="G34" s="480">
        <v>0</v>
      </c>
      <c r="H34" s="479">
        <f>0</f>
        <v>0</v>
      </c>
      <c r="I34" s="466"/>
    </row>
    <row r="35" spans="1:9" x14ac:dyDescent="0.2">
      <c r="A35" s="466"/>
      <c r="B35" s="466"/>
      <c r="C35" s="466"/>
      <c r="D35" s="466"/>
      <c r="E35" s="466"/>
      <c r="F35" s="466"/>
      <c r="G35" s="466"/>
      <c r="H35" s="466"/>
      <c r="I35" s="466"/>
    </row>
    <row r="36" spans="1:9" ht="15.6" x14ac:dyDescent="0.2">
      <c r="A36" s="78"/>
      <c r="B36" s="481" t="s">
        <v>37</v>
      </c>
      <c r="C36" s="48"/>
      <c r="D36" s="48"/>
      <c r="E36" s="482" t="s">
        <v>38</v>
      </c>
      <c r="F36" s="483" t="s">
        <v>39</v>
      </c>
      <c r="G36" s="48"/>
      <c r="H36" s="484">
        <f>SUM(H27:H34)</f>
        <v>0</v>
      </c>
      <c r="I36" s="83"/>
    </row>
    <row r="37" spans="1:9" x14ac:dyDescent="0.2">
      <c r="A37" s="466"/>
      <c r="B37" s="466"/>
      <c r="C37" s="466"/>
      <c r="D37" s="466"/>
      <c r="E37" s="466"/>
      <c r="F37" s="466"/>
      <c r="G37" s="466"/>
      <c r="H37" s="466"/>
      <c r="I37" s="466"/>
    </row>
    <row r="38" spans="1:9" x14ac:dyDescent="0.2">
      <c r="A38" s="463"/>
      <c r="B38" s="463"/>
      <c r="C38" s="463"/>
      <c r="D38" s="463"/>
      <c r="E38" s="463"/>
      <c r="F38" s="463"/>
      <c r="G38" s="463"/>
      <c r="H38" s="463"/>
      <c r="I38" s="463"/>
    </row>
    <row r="39" spans="1:9" x14ac:dyDescent="0.2">
      <c r="A39" s="463"/>
      <c r="B39" s="463"/>
      <c r="C39" s="463"/>
      <c r="D39" s="463"/>
      <c r="E39" s="463"/>
      <c r="F39" s="463"/>
      <c r="G39" s="463"/>
      <c r="H39" s="463"/>
      <c r="I39" s="463"/>
    </row>
    <row r="40" spans="1:9" x14ac:dyDescent="0.2">
      <c r="A40" s="463"/>
      <c r="B40" s="463"/>
      <c r="C40" s="463"/>
      <c r="D40" s="463"/>
      <c r="E40" s="463"/>
      <c r="F40" s="463"/>
      <c r="G40" s="463"/>
      <c r="H40" s="463"/>
      <c r="I40" s="463"/>
    </row>
    <row r="41" spans="1:9" x14ac:dyDescent="0.2">
      <c r="A41" s="463"/>
      <c r="B41" s="463"/>
      <c r="C41" s="463"/>
      <c r="D41" s="463"/>
      <c r="E41" s="463"/>
      <c r="F41" s="463"/>
      <c r="G41" s="463"/>
      <c r="H41" s="463"/>
      <c r="I41" s="463"/>
    </row>
    <row r="42" spans="1:9" x14ac:dyDescent="0.2">
      <c r="A42" s="463"/>
      <c r="B42" s="463"/>
      <c r="C42" s="463"/>
      <c r="D42" s="463"/>
      <c r="E42" s="463"/>
      <c r="F42" s="463"/>
      <c r="G42" s="463"/>
      <c r="H42" s="463"/>
      <c r="I42" s="463"/>
    </row>
    <row r="43" spans="1:9" x14ac:dyDescent="0.2">
      <c r="A43" s="463"/>
      <c r="B43" s="463"/>
      <c r="C43" s="463"/>
      <c r="D43" s="463"/>
      <c r="E43" s="463"/>
      <c r="F43" s="463"/>
      <c r="G43" s="463"/>
      <c r="H43" s="463"/>
      <c r="I43" s="463"/>
    </row>
    <row r="44" spans="1:9" x14ac:dyDescent="0.2">
      <c r="A44" s="463"/>
      <c r="B44" s="463"/>
      <c r="C44" s="463"/>
      <c r="D44" s="463"/>
      <c r="E44" s="463"/>
      <c r="F44" s="463"/>
      <c r="G44" s="463"/>
      <c r="H44" s="463"/>
      <c r="I44" s="463"/>
    </row>
    <row r="45" spans="1:9" x14ac:dyDescent="0.2">
      <c r="A45" s="463"/>
      <c r="B45" s="463"/>
      <c r="C45" s="463"/>
      <c r="D45" s="463"/>
      <c r="E45" s="463"/>
      <c r="F45" s="463"/>
      <c r="G45" s="463"/>
      <c r="H45" s="463"/>
      <c r="I45" s="463"/>
    </row>
    <row r="46" spans="1:9" x14ac:dyDescent="0.2">
      <c r="A46" s="463"/>
      <c r="B46" s="463"/>
      <c r="C46" s="463"/>
      <c r="D46" s="463"/>
      <c r="E46" s="463"/>
      <c r="F46" s="463"/>
      <c r="G46" s="463"/>
      <c r="H46" s="463"/>
      <c r="I46" s="463"/>
    </row>
    <row r="47" spans="1:9" ht="13.2" x14ac:dyDescent="0.2">
      <c r="A47" s="258"/>
      <c r="B47" s="485" t="s">
        <v>895</v>
      </c>
      <c r="C47" s="486"/>
      <c r="D47" s="486"/>
      <c r="E47" s="485" t="s">
        <v>896</v>
      </c>
      <c r="F47" s="486"/>
      <c r="G47" s="486"/>
      <c r="H47" s="486"/>
      <c r="I47" s="486"/>
    </row>
    <row r="48" spans="1:9" x14ac:dyDescent="0.2">
      <c r="A48" s="463"/>
      <c r="B48" s="463"/>
      <c r="C48" s="463"/>
      <c r="D48" s="463"/>
      <c r="E48" s="463"/>
      <c r="F48" s="463"/>
      <c r="G48" s="463"/>
      <c r="H48" s="463"/>
      <c r="I48" s="463"/>
    </row>
    <row r="49" spans="1:9" x14ac:dyDescent="0.2">
      <c r="A49" s="463"/>
      <c r="B49" s="463"/>
      <c r="C49" s="463"/>
      <c r="D49" s="463"/>
      <c r="E49" s="463"/>
      <c r="F49" s="463"/>
      <c r="G49" s="463"/>
      <c r="H49" s="463"/>
      <c r="I49" s="463"/>
    </row>
    <row r="50" spans="1:9" x14ac:dyDescent="0.2">
      <c r="A50" s="463"/>
      <c r="B50" s="463"/>
      <c r="C50" s="463"/>
      <c r="D50" s="463"/>
      <c r="E50" s="463"/>
      <c r="F50" s="463"/>
      <c r="G50" s="463"/>
      <c r="H50" s="463"/>
      <c r="I50" s="463"/>
    </row>
    <row r="51" spans="1:9" x14ac:dyDescent="0.2">
      <c r="A51" s="463"/>
      <c r="B51" s="463"/>
      <c r="C51" s="463"/>
      <c r="D51" s="463"/>
      <c r="E51" s="463"/>
      <c r="F51" s="463"/>
      <c r="G51" s="463"/>
      <c r="H51" s="463"/>
      <c r="I51" s="463"/>
    </row>
    <row r="52" spans="1:9" x14ac:dyDescent="0.2">
      <c r="A52" s="463"/>
      <c r="B52" s="463"/>
      <c r="C52" s="463"/>
      <c r="D52" s="463"/>
      <c r="E52" s="463"/>
      <c r="F52" s="463"/>
      <c r="G52" s="463"/>
      <c r="H52" s="463"/>
      <c r="I52" s="463"/>
    </row>
    <row r="53" spans="1:9" x14ac:dyDescent="0.2">
      <c r="A53" s="463"/>
      <c r="B53" s="463"/>
      <c r="C53" s="463"/>
      <c r="D53" s="463"/>
      <c r="E53" s="463"/>
      <c r="F53" s="463"/>
      <c r="G53" s="463"/>
      <c r="H53" s="463"/>
      <c r="I53" s="463"/>
    </row>
    <row r="54" spans="1:9" x14ac:dyDescent="0.2">
      <c r="A54" s="463"/>
      <c r="B54" s="463"/>
      <c r="C54" s="463"/>
      <c r="D54" s="463"/>
      <c r="E54" s="463"/>
      <c r="F54" s="463"/>
      <c r="G54" s="463"/>
      <c r="H54" s="463"/>
      <c r="I54" s="463"/>
    </row>
    <row r="55" spans="1:9" x14ac:dyDescent="0.2">
      <c r="A55" s="463"/>
      <c r="B55" s="463"/>
      <c r="C55" s="463"/>
      <c r="D55" s="463"/>
      <c r="E55" s="463"/>
      <c r="F55" s="463"/>
      <c r="G55" s="463"/>
      <c r="H55" s="463"/>
      <c r="I55" s="463"/>
    </row>
    <row r="56" spans="1:9" x14ac:dyDescent="0.2">
      <c r="A56" s="463"/>
      <c r="B56" s="463"/>
      <c r="C56" s="463"/>
      <c r="D56" s="463"/>
      <c r="E56" s="463"/>
      <c r="F56" s="463"/>
      <c r="G56" s="463"/>
      <c r="H56" s="463"/>
      <c r="I56" s="463"/>
    </row>
    <row r="57" spans="1:9" x14ac:dyDescent="0.2">
      <c r="A57" s="463"/>
      <c r="B57" s="463"/>
      <c r="C57" s="463"/>
      <c r="D57" s="463"/>
      <c r="E57" s="463"/>
      <c r="F57" s="463"/>
      <c r="G57" s="463"/>
      <c r="H57" s="463"/>
      <c r="I57" s="463"/>
    </row>
    <row r="58" spans="1:9" ht="13.2" x14ac:dyDescent="0.2">
      <c r="A58" s="466"/>
      <c r="B58" s="487" t="s">
        <v>897</v>
      </c>
      <c r="C58" s="464"/>
      <c r="D58" s="488" t="s">
        <v>898</v>
      </c>
      <c r="E58" s="487" t="s">
        <v>897</v>
      </c>
      <c r="F58" s="464"/>
      <c r="G58" s="464"/>
      <c r="H58" s="489" t="s">
        <v>898</v>
      </c>
      <c r="I58" s="464"/>
    </row>
    <row r="59" spans="1:9" x14ac:dyDescent="0.2">
      <c r="A59" s="463"/>
      <c r="B59" s="463"/>
      <c r="C59" s="463"/>
      <c r="D59" s="463"/>
      <c r="E59" s="463"/>
      <c r="F59" s="463"/>
      <c r="G59" s="463"/>
      <c r="H59" s="463"/>
      <c r="I59" s="463"/>
    </row>
    <row r="60" spans="1:9" x14ac:dyDescent="0.2">
      <c r="A60" s="463"/>
      <c r="B60" s="463"/>
      <c r="C60" s="463"/>
      <c r="D60" s="463"/>
      <c r="E60" s="463"/>
      <c r="F60" s="463"/>
      <c r="G60" s="463"/>
      <c r="H60" s="463"/>
      <c r="I60" s="463"/>
    </row>
    <row r="61" spans="1:9" x14ac:dyDescent="0.2">
      <c r="A61" s="463"/>
      <c r="B61" s="463"/>
      <c r="C61" s="463"/>
      <c r="D61" s="463"/>
      <c r="E61" s="463"/>
      <c r="F61" s="463"/>
      <c r="G61" s="463"/>
      <c r="H61" s="463"/>
      <c r="I61" s="463"/>
    </row>
    <row r="62" spans="1:9" ht="13.2" x14ac:dyDescent="0.2">
      <c r="A62" s="466"/>
      <c r="B62" s="485" t="s">
        <v>899</v>
      </c>
      <c r="C62" s="490"/>
      <c r="D62" s="490"/>
      <c r="E62" s="485" t="s">
        <v>900</v>
      </c>
      <c r="F62" s="490"/>
      <c r="G62" s="490"/>
      <c r="H62" s="490"/>
      <c r="I62" s="490"/>
    </row>
    <row r="63" spans="1:9" x14ac:dyDescent="0.2">
      <c r="A63" s="463"/>
      <c r="B63" s="463"/>
      <c r="C63" s="463"/>
      <c r="D63" s="463"/>
      <c r="E63" s="463"/>
      <c r="F63" s="463"/>
      <c r="G63" s="463"/>
      <c r="H63" s="463"/>
      <c r="I63" s="463"/>
    </row>
    <row r="64" spans="1:9" x14ac:dyDescent="0.2">
      <c r="A64" s="463"/>
      <c r="B64" s="463"/>
      <c r="C64" s="463"/>
      <c r="D64" s="463"/>
      <c r="E64" s="463"/>
      <c r="F64" s="463"/>
      <c r="G64" s="463"/>
      <c r="H64" s="463"/>
      <c r="I64" s="463"/>
    </row>
    <row r="65" spans="1:9" x14ac:dyDescent="0.2">
      <c r="A65" s="463"/>
      <c r="B65" s="463"/>
      <c r="C65" s="463"/>
      <c r="D65" s="463"/>
      <c r="E65" s="463"/>
      <c r="F65" s="463"/>
      <c r="G65" s="463"/>
      <c r="H65" s="463"/>
      <c r="I65" s="463"/>
    </row>
    <row r="66" spans="1:9" x14ac:dyDescent="0.2">
      <c r="A66" s="463"/>
      <c r="B66" s="463"/>
      <c r="C66" s="463"/>
      <c r="D66" s="463"/>
      <c r="E66" s="463"/>
      <c r="F66" s="463"/>
      <c r="G66" s="463"/>
      <c r="H66" s="463"/>
      <c r="I66" s="463"/>
    </row>
    <row r="67" spans="1:9" x14ac:dyDescent="0.2">
      <c r="A67" s="463"/>
      <c r="B67" s="463"/>
      <c r="C67" s="463"/>
      <c r="D67" s="463"/>
      <c r="E67" s="463"/>
      <c r="F67" s="463"/>
      <c r="G67" s="463"/>
      <c r="H67" s="463"/>
      <c r="I67" s="463"/>
    </row>
    <row r="68" spans="1:9" x14ac:dyDescent="0.2">
      <c r="A68" s="463"/>
      <c r="B68" s="463"/>
      <c r="C68" s="463"/>
      <c r="D68" s="463"/>
      <c r="E68" s="463"/>
      <c r="F68" s="463"/>
      <c r="G68" s="463"/>
      <c r="H68" s="463"/>
      <c r="I68" s="463"/>
    </row>
    <row r="69" spans="1:9" x14ac:dyDescent="0.2">
      <c r="A69" s="463"/>
      <c r="B69" s="463"/>
      <c r="C69" s="463"/>
      <c r="D69" s="463"/>
      <c r="E69" s="463"/>
      <c r="F69" s="463"/>
      <c r="G69" s="463"/>
      <c r="H69" s="463"/>
      <c r="I69" s="463"/>
    </row>
    <row r="70" spans="1:9" x14ac:dyDescent="0.2">
      <c r="A70" s="463"/>
      <c r="B70" s="463"/>
      <c r="C70" s="463"/>
      <c r="D70" s="463"/>
      <c r="E70" s="463"/>
      <c r="F70" s="463"/>
      <c r="G70" s="463"/>
      <c r="H70" s="463"/>
      <c r="I70" s="463"/>
    </row>
    <row r="71" spans="1:9" x14ac:dyDescent="0.2">
      <c r="A71" s="463"/>
      <c r="B71" s="463"/>
      <c r="C71" s="463"/>
      <c r="D71" s="463"/>
      <c r="E71" s="463"/>
      <c r="F71" s="463"/>
      <c r="G71" s="463"/>
      <c r="H71" s="463"/>
      <c r="I71" s="463"/>
    </row>
    <row r="72" spans="1:9" x14ac:dyDescent="0.2">
      <c r="A72" s="463"/>
      <c r="B72" s="463"/>
      <c r="C72" s="463"/>
      <c r="D72" s="463"/>
      <c r="E72" s="463"/>
      <c r="F72" s="463"/>
      <c r="G72" s="463"/>
      <c r="H72" s="463"/>
      <c r="I72" s="463"/>
    </row>
    <row r="73" spans="1:9" ht="13.2" x14ac:dyDescent="0.2">
      <c r="A73" s="466"/>
      <c r="B73" s="487" t="s">
        <v>897</v>
      </c>
      <c r="C73" s="464"/>
      <c r="D73" s="488" t="s">
        <v>898</v>
      </c>
      <c r="E73" s="487" t="s">
        <v>897</v>
      </c>
      <c r="F73" s="464"/>
      <c r="G73" s="464"/>
      <c r="H73" s="489" t="s">
        <v>898</v>
      </c>
      <c r="I73" s="464"/>
    </row>
    <row r="74" spans="1:9" x14ac:dyDescent="0.2">
      <c r="A74" s="35"/>
      <c r="B74" s="35"/>
      <c r="C74" s="35"/>
      <c r="D74" s="35"/>
      <c r="E74" s="35"/>
      <c r="F74" s="35"/>
      <c r="G74" s="35"/>
      <c r="H74" s="35"/>
      <c r="I74" s="35"/>
    </row>
    <row r="75" spans="1:9" x14ac:dyDescent="0.2">
      <c r="A75" s="463"/>
      <c r="B75" s="463"/>
      <c r="C75" s="463"/>
      <c r="D75" s="463"/>
      <c r="E75" s="463"/>
      <c r="F75" s="463"/>
      <c r="G75" s="463"/>
      <c r="H75" s="463"/>
      <c r="I75" s="463"/>
    </row>
    <row r="76" spans="1:9" x14ac:dyDescent="0.2">
      <c r="A76" s="463"/>
      <c r="B76" s="463"/>
      <c r="C76" s="463"/>
      <c r="D76" s="463"/>
      <c r="E76" s="463"/>
      <c r="F76" s="463"/>
      <c r="G76" s="463"/>
      <c r="H76" s="463"/>
      <c r="I76" s="463"/>
    </row>
    <row r="77" spans="1:9" x14ac:dyDescent="0.2">
      <c r="A77" s="463"/>
      <c r="B77" s="463"/>
      <c r="C77" s="463"/>
      <c r="D77" s="463"/>
      <c r="E77" s="463"/>
      <c r="F77" s="463"/>
      <c r="G77" s="463"/>
      <c r="H77" s="463"/>
      <c r="I77" s="463"/>
    </row>
    <row r="78" spans="1:9" x14ac:dyDescent="0.2">
      <c r="A78" s="37"/>
      <c r="B78" s="37"/>
      <c r="C78" s="37"/>
      <c r="D78" s="37"/>
      <c r="E78" s="37"/>
      <c r="F78" s="37"/>
      <c r="G78" s="37"/>
      <c r="H78" s="37"/>
      <c r="I78" s="37"/>
    </row>
    <row r="79" spans="1:9" ht="17.399999999999999" x14ac:dyDescent="0.2">
      <c r="A79" s="491" t="s">
        <v>75</v>
      </c>
      <c r="B79" s="298"/>
      <c r="C79" s="298"/>
      <c r="D79" s="298"/>
      <c r="E79" s="298"/>
      <c r="F79" s="298"/>
      <c r="G79" s="298"/>
      <c r="H79" s="298"/>
      <c r="I79" s="298"/>
    </row>
    <row r="80" spans="1:9" x14ac:dyDescent="0.2">
      <c r="A80" s="298"/>
      <c r="B80" s="298"/>
      <c r="C80" s="298"/>
      <c r="D80" s="298"/>
      <c r="E80" s="298"/>
      <c r="F80" s="298"/>
      <c r="G80" s="298"/>
      <c r="H80" s="298"/>
      <c r="I80" s="298"/>
    </row>
    <row r="81" spans="1:9" ht="13.2" x14ac:dyDescent="0.2">
      <c r="A81" s="492" t="s">
        <v>13</v>
      </c>
      <c r="B81" s="298"/>
      <c r="C81" s="298"/>
      <c r="D81" s="298"/>
      <c r="E81" s="298"/>
      <c r="F81" s="298"/>
      <c r="G81" s="298"/>
      <c r="H81" s="298"/>
      <c r="I81" s="298"/>
    </row>
    <row r="82" spans="1:9" ht="13.2" x14ac:dyDescent="0.2">
      <c r="A82" s="298"/>
      <c r="B82" s="298"/>
      <c r="C82" s="612">
        <f>C4</f>
        <v>0</v>
      </c>
      <c r="D82" s="613"/>
      <c r="E82" s="613"/>
      <c r="F82" s="613"/>
      <c r="G82" s="298"/>
      <c r="H82" s="298"/>
      <c r="I82" s="298"/>
    </row>
    <row r="83" spans="1:9" ht="13.2" x14ac:dyDescent="0.2">
      <c r="A83" s="492" t="s">
        <v>74</v>
      </c>
      <c r="B83" s="298"/>
      <c r="C83" s="298"/>
      <c r="D83" s="298"/>
      <c r="E83" s="298"/>
      <c r="F83" s="298"/>
      <c r="G83" s="298"/>
      <c r="H83" s="298"/>
      <c r="I83" s="298"/>
    </row>
    <row r="84" spans="1:9" x14ac:dyDescent="0.2">
      <c r="A84" s="298"/>
      <c r="B84" s="298"/>
      <c r="C84" s="614" t="str">
        <f>C6</f>
        <v>74 - VRN</v>
      </c>
      <c r="D84" s="615"/>
      <c r="E84" s="615"/>
      <c r="F84" s="615"/>
      <c r="G84" s="298"/>
      <c r="H84" s="298"/>
      <c r="I84" s="298"/>
    </row>
    <row r="85" spans="1:9" x14ac:dyDescent="0.2">
      <c r="A85" s="298"/>
      <c r="B85" s="298"/>
      <c r="C85" s="298"/>
      <c r="D85" s="298"/>
      <c r="E85" s="298"/>
      <c r="F85" s="298"/>
      <c r="G85" s="298"/>
      <c r="H85" s="298"/>
      <c r="I85" s="298"/>
    </row>
    <row r="86" spans="1:9" ht="13.2" x14ac:dyDescent="0.2">
      <c r="A86" s="492" t="s">
        <v>16</v>
      </c>
      <c r="B86" s="298"/>
      <c r="C86" s="298"/>
      <c r="D86" s="494" t="str">
        <f>D9</f>
        <v>Lovosice</v>
      </c>
      <c r="E86" s="298"/>
      <c r="F86" s="298"/>
      <c r="G86" s="492" t="s">
        <v>18</v>
      </c>
      <c r="H86" s="495" t="str">
        <f>IF(H9="","",H9)</f>
        <v/>
      </c>
      <c r="I86" s="298"/>
    </row>
    <row r="87" spans="1:9" x14ac:dyDescent="0.2">
      <c r="A87" s="298"/>
      <c r="B87" s="298"/>
      <c r="C87" s="298"/>
      <c r="D87" s="298"/>
      <c r="E87" s="298"/>
      <c r="F87" s="298"/>
      <c r="G87" s="298"/>
      <c r="H87" s="298"/>
      <c r="I87" s="298"/>
    </row>
    <row r="88" spans="1:9" ht="13.2" x14ac:dyDescent="0.2">
      <c r="A88" s="492" t="s">
        <v>19</v>
      </c>
      <c r="B88" s="298"/>
      <c r="C88" s="298"/>
      <c r="D88" s="494" t="str">
        <f>C12</f>
        <v/>
      </c>
      <c r="E88" s="298"/>
      <c r="F88" s="298"/>
      <c r="G88" s="492" t="s">
        <v>23</v>
      </c>
      <c r="H88" s="496" t="str">
        <f>C18</f>
        <v/>
      </c>
      <c r="I88" s="298"/>
    </row>
    <row r="89" spans="1:9" ht="13.2" x14ac:dyDescent="0.2">
      <c r="A89" s="492" t="s">
        <v>894</v>
      </c>
      <c r="B89" s="298"/>
      <c r="C89" s="298"/>
      <c r="D89" s="494">
        <f>IF(C15="","",C15)</f>
        <v>0</v>
      </c>
      <c r="E89" s="298"/>
      <c r="F89" s="298"/>
      <c r="G89" s="492" t="s">
        <v>25</v>
      </c>
      <c r="H89" s="496" t="str">
        <f>C21</f>
        <v/>
      </c>
      <c r="I89" s="298"/>
    </row>
    <row r="90" spans="1:9" x14ac:dyDescent="0.2">
      <c r="A90" s="298"/>
      <c r="B90" s="298"/>
      <c r="C90" s="298"/>
      <c r="D90" s="298"/>
      <c r="E90" s="298"/>
      <c r="F90" s="298"/>
      <c r="G90" s="298"/>
      <c r="H90" s="298"/>
      <c r="I90" s="298"/>
    </row>
    <row r="91" spans="1:9" ht="11.4" x14ac:dyDescent="0.2">
      <c r="A91" s="497" t="s">
        <v>76</v>
      </c>
      <c r="B91" s="498"/>
      <c r="C91" s="498"/>
      <c r="D91" s="498"/>
      <c r="E91" s="498"/>
      <c r="F91" s="498"/>
      <c r="G91" s="498"/>
      <c r="H91" s="499" t="s">
        <v>77</v>
      </c>
      <c r="I91" s="498"/>
    </row>
    <row r="92" spans="1:9" x14ac:dyDescent="0.2">
      <c r="A92" s="298"/>
      <c r="B92" s="298"/>
      <c r="C92" s="298"/>
      <c r="D92" s="298"/>
      <c r="E92" s="298"/>
      <c r="F92" s="298"/>
      <c r="G92" s="298"/>
      <c r="H92" s="298"/>
      <c r="I92" s="298"/>
    </row>
    <row r="93" spans="1:9" ht="15.6" x14ac:dyDescent="0.2">
      <c r="A93" s="500" t="s">
        <v>78</v>
      </c>
      <c r="B93" s="298"/>
      <c r="C93" s="298"/>
      <c r="D93" s="298"/>
      <c r="E93" s="298"/>
      <c r="F93" s="298"/>
      <c r="G93" s="298"/>
      <c r="H93" s="501">
        <f>H123</f>
        <v>0</v>
      </c>
      <c r="I93" s="298"/>
    </row>
    <row r="94" spans="1:9" ht="15" x14ac:dyDescent="0.2">
      <c r="A94" s="502"/>
      <c r="B94" s="503" t="s">
        <v>496</v>
      </c>
      <c r="C94" s="504"/>
      <c r="D94" s="504"/>
      <c r="E94" s="504"/>
      <c r="F94" s="504"/>
      <c r="G94" s="504"/>
      <c r="H94" s="505">
        <f>H124</f>
        <v>0</v>
      </c>
      <c r="I94" s="502"/>
    </row>
    <row r="95" spans="1:9" ht="13.2" x14ac:dyDescent="0.2">
      <c r="A95" s="506"/>
      <c r="B95" s="507" t="s">
        <v>901</v>
      </c>
      <c r="C95" s="508"/>
      <c r="D95" s="508"/>
      <c r="E95" s="508"/>
      <c r="F95" s="508"/>
      <c r="G95" s="508"/>
      <c r="H95" s="509">
        <f>H125</f>
        <v>0</v>
      </c>
      <c r="I95" s="506"/>
    </row>
    <row r="96" spans="1:9" ht="13.2" x14ac:dyDescent="0.2">
      <c r="A96" s="506"/>
      <c r="B96" s="507" t="s">
        <v>902</v>
      </c>
      <c r="C96" s="508"/>
      <c r="D96" s="508"/>
      <c r="E96" s="508"/>
      <c r="F96" s="508"/>
      <c r="G96" s="508"/>
      <c r="H96" s="509">
        <f>H130</f>
        <v>0</v>
      </c>
      <c r="I96" s="506"/>
    </row>
    <row r="97" spans="1:9" ht="13.2" x14ac:dyDescent="0.2">
      <c r="A97" s="506"/>
      <c r="B97" s="507" t="s">
        <v>903</v>
      </c>
      <c r="C97" s="508"/>
      <c r="D97" s="508"/>
      <c r="E97" s="508"/>
      <c r="F97" s="508"/>
      <c r="G97" s="508"/>
      <c r="H97" s="509">
        <f>H132</f>
        <v>0</v>
      </c>
      <c r="I97" s="506"/>
    </row>
    <row r="98" spans="1:9" ht="13.2" x14ac:dyDescent="0.2">
      <c r="A98" s="506"/>
      <c r="B98" s="507" t="s">
        <v>497</v>
      </c>
      <c r="C98" s="508"/>
      <c r="D98" s="508"/>
      <c r="E98" s="508"/>
      <c r="F98" s="508"/>
      <c r="G98" s="508"/>
      <c r="H98" s="509">
        <f>H143</f>
        <v>0</v>
      </c>
      <c r="I98" s="506"/>
    </row>
    <row r="99" spans="1:9" ht="13.2" x14ac:dyDescent="0.2">
      <c r="A99" s="506"/>
      <c r="B99" s="507"/>
      <c r="C99" s="508"/>
      <c r="D99" s="508"/>
      <c r="E99" s="508"/>
      <c r="F99" s="508"/>
      <c r="G99" s="508"/>
      <c r="H99" s="509">
        <v>0</v>
      </c>
      <c r="I99" s="506"/>
    </row>
    <row r="100" spans="1:9" ht="13.2" x14ac:dyDescent="0.2">
      <c r="A100" s="506"/>
      <c r="B100" s="507" t="s">
        <v>904</v>
      </c>
      <c r="C100" s="508"/>
      <c r="D100" s="508"/>
      <c r="E100" s="508"/>
      <c r="F100" s="508"/>
      <c r="G100" s="508"/>
      <c r="H100" s="509">
        <f>H146</f>
        <v>0</v>
      </c>
      <c r="I100" s="506"/>
    </row>
    <row r="101" spans="1:9" ht="13.2" x14ac:dyDescent="0.2">
      <c r="A101" s="506"/>
      <c r="B101" s="507" t="s">
        <v>905</v>
      </c>
      <c r="C101" s="508"/>
      <c r="D101" s="508"/>
      <c r="E101" s="508"/>
      <c r="F101" s="508"/>
      <c r="G101" s="508"/>
      <c r="H101" s="509">
        <f>H148</f>
        <v>0</v>
      </c>
      <c r="I101" s="506"/>
    </row>
    <row r="102" spans="1:9" ht="13.2" x14ac:dyDescent="0.2">
      <c r="A102" s="506"/>
      <c r="B102" s="507"/>
      <c r="C102" s="508"/>
      <c r="D102" s="508"/>
      <c r="E102" s="508"/>
      <c r="F102" s="508"/>
      <c r="G102" s="508"/>
      <c r="H102" s="509">
        <v>0</v>
      </c>
      <c r="I102" s="506"/>
    </row>
    <row r="103" spans="1:9" ht="13.2" x14ac:dyDescent="0.2">
      <c r="A103" s="506"/>
      <c r="B103" s="507" t="s">
        <v>906</v>
      </c>
      <c r="C103" s="508"/>
      <c r="D103" s="508"/>
      <c r="E103" s="508"/>
      <c r="F103" s="508"/>
      <c r="G103" s="508"/>
      <c r="H103" s="509">
        <f>H151</f>
        <v>0</v>
      </c>
      <c r="I103" s="506"/>
    </row>
    <row r="104" spans="1:9" x14ac:dyDescent="0.2">
      <c r="A104" s="298"/>
      <c r="B104" s="298"/>
      <c r="C104" s="298"/>
      <c r="D104" s="298"/>
      <c r="E104" s="298"/>
      <c r="F104" s="298"/>
      <c r="G104" s="298"/>
      <c r="H104" s="298"/>
      <c r="I104" s="298"/>
    </row>
    <row r="105" spans="1:9" x14ac:dyDescent="0.2">
      <c r="A105" s="388"/>
      <c r="B105" s="388"/>
      <c r="C105" s="388"/>
      <c r="D105" s="388"/>
      <c r="E105" s="388"/>
      <c r="F105" s="388"/>
      <c r="G105" s="388"/>
      <c r="H105" s="388"/>
      <c r="I105" s="388"/>
    </row>
    <row r="106" spans="1:9" x14ac:dyDescent="0.2">
      <c r="A106" s="463"/>
      <c r="B106" s="463"/>
      <c r="C106" s="463"/>
      <c r="D106" s="463"/>
      <c r="E106" s="463"/>
      <c r="F106" s="463"/>
      <c r="G106" s="463"/>
      <c r="H106" s="463"/>
      <c r="I106" s="463"/>
    </row>
    <row r="107" spans="1:9" x14ac:dyDescent="0.2">
      <c r="A107" s="463"/>
      <c r="B107" s="463"/>
      <c r="C107" s="463"/>
      <c r="D107" s="463"/>
      <c r="E107" s="463"/>
      <c r="F107" s="463"/>
      <c r="G107" s="463"/>
      <c r="H107" s="463"/>
      <c r="I107" s="463"/>
    </row>
    <row r="108" spans="1:9" x14ac:dyDescent="0.2">
      <c r="A108" s="463"/>
      <c r="B108" s="463"/>
      <c r="C108" s="463"/>
      <c r="D108" s="463"/>
      <c r="E108" s="463"/>
      <c r="F108" s="463"/>
      <c r="G108" s="463"/>
      <c r="H108" s="463"/>
      <c r="I108" s="463"/>
    </row>
    <row r="109" spans="1:9" x14ac:dyDescent="0.2">
      <c r="A109" s="510"/>
      <c r="B109" s="510"/>
      <c r="C109" s="510"/>
      <c r="D109" s="510"/>
      <c r="E109" s="510"/>
      <c r="F109" s="510"/>
      <c r="G109" s="510"/>
      <c r="H109" s="510"/>
      <c r="I109" s="510"/>
    </row>
    <row r="110" spans="1:9" ht="17.399999999999999" x14ac:dyDescent="0.2">
      <c r="A110" s="491" t="s">
        <v>95</v>
      </c>
      <c r="B110" s="298"/>
      <c r="C110" s="298"/>
      <c r="D110" s="298"/>
      <c r="E110" s="298"/>
      <c r="F110" s="298"/>
      <c r="G110" s="298"/>
      <c r="H110" s="298"/>
      <c r="I110" s="298"/>
    </row>
    <row r="111" spans="1:9" x14ac:dyDescent="0.2">
      <c r="A111" s="298"/>
      <c r="B111" s="298"/>
      <c r="C111" s="298"/>
      <c r="D111" s="298"/>
      <c r="E111" s="298"/>
      <c r="F111" s="298"/>
      <c r="G111" s="298"/>
      <c r="H111" s="298"/>
      <c r="I111" s="298"/>
    </row>
    <row r="112" spans="1:9" ht="13.2" x14ac:dyDescent="0.2">
      <c r="A112" s="492" t="s">
        <v>13</v>
      </c>
      <c r="B112" s="298"/>
      <c r="C112" s="298"/>
      <c r="D112" s="298"/>
      <c r="E112" s="298"/>
      <c r="F112" s="298"/>
      <c r="G112" s="298"/>
      <c r="H112" s="298"/>
      <c r="I112" s="298"/>
    </row>
    <row r="113" spans="1:9" ht="13.2" x14ac:dyDescent="0.2">
      <c r="A113" s="298"/>
      <c r="B113" s="298"/>
      <c r="C113" s="612">
        <f>C4</f>
        <v>0</v>
      </c>
      <c r="D113" s="613"/>
      <c r="E113" s="613"/>
      <c r="F113" s="613"/>
      <c r="G113" s="298"/>
      <c r="H113" s="298"/>
      <c r="I113" s="298"/>
    </row>
    <row r="114" spans="1:9" ht="13.2" x14ac:dyDescent="0.2">
      <c r="A114" s="492" t="s">
        <v>74</v>
      </c>
      <c r="B114" s="298"/>
      <c r="C114" s="298"/>
      <c r="D114" s="298"/>
      <c r="E114" s="298"/>
      <c r="F114" s="298"/>
      <c r="G114" s="298"/>
      <c r="H114" s="298"/>
      <c r="I114" s="298"/>
    </row>
    <row r="115" spans="1:9" x14ac:dyDescent="0.2">
      <c r="A115" s="298"/>
      <c r="B115" s="298"/>
      <c r="C115" s="614" t="str">
        <f>C6</f>
        <v>74 - VRN</v>
      </c>
      <c r="D115" s="615"/>
      <c r="E115" s="615"/>
      <c r="F115" s="615"/>
      <c r="G115" s="298"/>
      <c r="H115" s="298"/>
      <c r="I115" s="298"/>
    </row>
    <row r="116" spans="1:9" x14ac:dyDescent="0.2">
      <c r="A116" s="298"/>
      <c r="B116" s="298"/>
      <c r="C116" s="298"/>
      <c r="D116" s="298"/>
      <c r="E116" s="298"/>
      <c r="F116" s="298"/>
      <c r="G116" s="298"/>
      <c r="H116" s="298"/>
      <c r="I116" s="298"/>
    </row>
    <row r="117" spans="1:9" ht="13.2" x14ac:dyDescent="0.2">
      <c r="A117" s="492" t="s">
        <v>16</v>
      </c>
      <c r="B117" s="298"/>
      <c r="C117" s="298"/>
      <c r="D117" s="494" t="s">
        <v>907</v>
      </c>
      <c r="E117" s="298"/>
      <c r="F117" s="298"/>
      <c r="G117" s="492" t="s">
        <v>18</v>
      </c>
      <c r="H117" s="495"/>
      <c r="I117" s="298"/>
    </row>
    <row r="118" spans="1:9" x14ac:dyDescent="0.2">
      <c r="A118" s="298"/>
      <c r="B118" s="298"/>
      <c r="C118" s="298"/>
      <c r="D118" s="298"/>
      <c r="E118" s="298"/>
      <c r="F118" s="298"/>
      <c r="G118" s="298"/>
      <c r="H118" s="298"/>
      <c r="I118" s="298"/>
    </row>
    <row r="119" spans="1:9" ht="13.2" x14ac:dyDescent="0.2">
      <c r="A119" s="492" t="s">
        <v>19</v>
      </c>
      <c r="B119" s="298"/>
      <c r="C119" s="298"/>
      <c r="D119" s="494" t="str">
        <f>C12</f>
        <v/>
      </c>
      <c r="E119" s="298"/>
      <c r="F119" s="298"/>
      <c r="G119" s="492" t="s">
        <v>23</v>
      </c>
      <c r="H119" s="496" t="str">
        <f>C18</f>
        <v/>
      </c>
      <c r="I119" s="298"/>
    </row>
    <row r="120" spans="1:9" ht="13.2" x14ac:dyDescent="0.2">
      <c r="A120" s="492" t="s">
        <v>894</v>
      </c>
      <c r="B120" s="298"/>
      <c r="C120" s="298"/>
      <c r="D120" s="494"/>
      <c r="E120" s="298"/>
      <c r="F120" s="298"/>
      <c r="G120" s="492" t="s">
        <v>25</v>
      </c>
      <c r="H120" s="496" t="str">
        <f>C21</f>
        <v/>
      </c>
      <c r="I120" s="298"/>
    </row>
    <row r="121" spans="1:9" x14ac:dyDescent="0.2">
      <c r="A121" s="298"/>
      <c r="B121" s="298"/>
      <c r="C121" s="298"/>
      <c r="D121" s="298"/>
      <c r="E121" s="298"/>
      <c r="F121" s="298"/>
      <c r="G121" s="298"/>
      <c r="H121" s="298"/>
      <c r="I121" s="298"/>
    </row>
    <row r="122" spans="1:9" ht="34.200000000000003" x14ac:dyDescent="0.2">
      <c r="A122" s="511" t="s">
        <v>96</v>
      </c>
      <c r="B122" s="512" t="s">
        <v>46</v>
      </c>
      <c r="C122" s="512" t="s">
        <v>42</v>
      </c>
      <c r="D122" s="512" t="s">
        <v>43</v>
      </c>
      <c r="E122" s="512" t="s">
        <v>97</v>
      </c>
      <c r="F122" s="512" t="s">
        <v>98</v>
      </c>
      <c r="G122" s="512" t="s">
        <v>99</v>
      </c>
      <c r="H122" s="512" t="s">
        <v>77</v>
      </c>
      <c r="I122" s="513" t="s">
        <v>100</v>
      </c>
    </row>
    <row r="123" spans="1:9" ht="15.6" x14ac:dyDescent="0.3">
      <c r="A123" s="514" t="s">
        <v>107</v>
      </c>
      <c r="B123" s="298"/>
      <c r="C123" s="298"/>
      <c r="D123" s="298"/>
      <c r="E123" s="298"/>
      <c r="F123" s="298"/>
      <c r="G123" s="298"/>
      <c r="H123" s="515">
        <f>H124</f>
        <v>0</v>
      </c>
      <c r="I123" s="298"/>
    </row>
    <row r="124" spans="1:9" ht="15" x14ac:dyDescent="0.25">
      <c r="A124" s="275"/>
      <c r="B124" s="273" t="s">
        <v>60</v>
      </c>
      <c r="C124" s="274" t="s">
        <v>455</v>
      </c>
      <c r="D124" s="274" t="s">
        <v>577</v>
      </c>
      <c r="E124" s="275"/>
      <c r="F124" s="275"/>
      <c r="G124" s="275"/>
      <c r="H124" s="276">
        <f>H125+H130+H132+H143+H146+H148+H151</f>
        <v>0</v>
      </c>
      <c r="I124" s="275"/>
    </row>
    <row r="125" spans="1:9" ht="15.15" customHeight="1" x14ac:dyDescent="0.25">
      <c r="A125" s="275"/>
      <c r="B125" s="273" t="s">
        <v>60</v>
      </c>
      <c r="C125" s="279" t="s">
        <v>908</v>
      </c>
      <c r="D125" s="279" t="s">
        <v>909</v>
      </c>
      <c r="E125" s="275"/>
      <c r="F125" s="275"/>
      <c r="G125" s="275"/>
      <c r="H125" s="280">
        <f>SUM(H126:H129)</f>
        <v>0</v>
      </c>
      <c r="I125" s="275"/>
    </row>
    <row r="126" spans="1:9" ht="15.15" customHeight="1" x14ac:dyDescent="0.2">
      <c r="A126" s="516" t="s">
        <v>173</v>
      </c>
      <c r="B126" s="516" t="s">
        <v>112</v>
      </c>
      <c r="C126" s="517" t="s">
        <v>910</v>
      </c>
      <c r="D126" s="518" t="s">
        <v>911</v>
      </c>
      <c r="E126" s="519" t="s">
        <v>475</v>
      </c>
      <c r="F126" s="520">
        <v>1</v>
      </c>
      <c r="G126" s="521">
        <v>0</v>
      </c>
      <c r="H126" s="521">
        <f t="shared" ref="H126:H129" si="0">ROUND(G126*F126,2)</f>
        <v>0</v>
      </c>
      <c r="I126" s="518" t="s">
        <v>912</v>
      </c>
    </row>
    <row r="127" spans="1:9" ht="15.15" customHeight="1" x14ac:dyDescent="0.2">
      <c r="A127" s="516" t="s">
        <v>189</v>
      </c>
      <c r="B127" s="516" t="s">
        <v>112</v>
      </c>
      <c r="C127" s="517" t="s">
        <v>913</v>
      </c>
      <c r="D127" s="518" t="s">
        <v>914</v>
      </c>
      <c r="E127" s="519" t="s">
        <v>475</v>
      </c>
      <c r="F127" s="520">
        <v>1</v>
      </c>
      <c r="G127" s="521">
        <v>0</v>
      </c>
      <c r="H127" s="521">
        <f t="shared" si="0"/>
        <v>0</v>
      </c>
      <c r="I127" s="518" t="s">
        <v>912</v>
      </c>
    </row>
    <row r="128" spans="1:9" ht="15.15" customHeight="1" x14ac:dyDescent="0.2">
      <c r="A128" s="516" t="s">
        <v>425</v>
      </c>
      <c r="B128" s="516" t="s">
        <v>112</v>
      </c>
      <c r="C128" s="517" t="s">
        <v>915</v>
      </c>
      <c r="D128" s="518" t="s">
        <v>916</v>
      </c>
      <c r="E128" s="519" t="s">
        <v>461</v>
      </c>
      <c r="F128" s="520">
        <v>1</v>
      </c>
      <c r="G128" s="521">
        <v>0</v>
      </c>
      <c r="H128" s="521">
        <f t="shared" si="0"/>
        <v>0</v>
      </c>
      <c r="I128" s="518" t="s">
        <v>912</v>
      </c>
    </row>
    <row r="129" spans="1:9" ht="15.15" customHeight="1" x14ac:dyDescent="0.2">
      <c r="A129" s="516" t="s">
        <v>917</v>
      </c>
      <c r="B129" s="516" t="s">
        <v>112</v>
      </c>
      <c r="C129" s="517" t="s">
        <v>918</v>
      </c>
      <c r="D129" s="518" t="s">
        <v>919</v>
      </c>
      <c r="E129" s="519" t="s">
        <v>461</v>
      </c>
      <c r="F129" s="520">
        <v>1</v>
      </c>
      <c r="G129" s="521">
        <v>0</v>
      </c>
      <c r="H129" s="521">
        <f t="shared" si="0"/>
        <v>0</v>
      </c>
      <c r="I129" s="518" t="s">
        <v>912</v>
      </c>
    </row>
    <row r="130" spans="1:9" ht="15.15" customHeight="1" x14ac:dyDescent="0.25">
      <c r="A130" s="275"/>
      <c r="B130" s="273" t="s">
        <v>60</v>
      </c>
      <c r="C130" s="279" t="s">
        <v>457</v>
      </c>
      <c r="D130" s="279" t="s">
        <v>920</v>
      </c>
      <c r="E130" s="275"/>
      <c r="F130" s="275"/>
      <c r="G130" s="275"/>
      <c r="H130" s="280">
        <f>H131</f>
        <v>0</v>
      </c>
      <c r="I130" s="275"/>
    </row>
    <row r="131" spans="1:9" ht="15.15" customHeight="1" x14ac:dyDescent="0.2">
      <c r="A131" s="516" t="s">
        <v>128</v>
      </c>
      <c r="B131" s="516" t="s">
        <v>112</v>
      </c>
      <c r="C131" s="517" t="s">
        <v>921</v>
      </c>
      <c r="D131" s="518" t="s">
        <v>920</v>
      </c>
      <c r="E131" s="519" t="s">
        <v>475</v>
      </c>
      <c r="F131" s="520">
        <v>1</v>
      </c>
      <c r="G131" s="521">
        <v>0</v>
      </c>
      <c r="H131" s="521">
        <f>ROUND(G131*F131,2)</f>
        <v>0</v>
      </c>
      <c r="I131" s="518" t="s">
        <v>912</v>
      </c>
    </row>
    <row r="132" spans="1:9" ht="15.15" customHeight="1" x14ac:dyDescent="0.25">
      <c r="A132" s="275"/>
      <c r="B132" s="273" t="s">
        <v>60</v>
      </c>
      <c r="C132" s="279" t="s">
        <v>465</v>
      </c>
      <c r="D132" s="279" t="s">
        <v>922</v>
      </c>
      <c r="E132" s="275"/>
      <c r="F132" s="275"/>
      <c r="G132" s="275"/>
      <c r="H132" s="280">
        <f>SUM(H133:H142)</f>
        <v>0</v>
      </c>
      <c r="I132" s="275"/>
    </row>
    <row r="133" spans="1:9" ht="15.15" customHeight="1" x14ac:dyDescent="0.2">
      <c r="A133" s="516" t="s">
        <v>116</v>
      </c>
      <c r="B133" s="516" t="s">
        <v>112</v>
      </c>
      <c r="C133" s="517" t="s">
        <v>923</v>
      </c>
      <c r="D133" s="518" t="s">
        <v>922</v>
      </c>
      <c r="E133" s="519" t="s">
        <v>475</v>
      </c>
      <c r="F133" s="520">
        <v>1</v>
      </c>
      <c r="G133" s="521">
        <v>0</v>
      </c>
      <c r="H133" s="521">
        <f t="shared" ref="H133:H142" si="1">ROUND(G133*F133,2)</f>
        <v>0</v>
      </c>
      <c r="I133" s="518" t="s">
        <v>912</v>
      </c>
    </row>
    <row r="134" spans="1:9" ht="15.15" customHeight="1" x14ac:dyDescent="0.2">
      <c r="A134" s="516" t="s">
        <v>199</v>
      </c>
      <c r="B134" s="516" t="s">
        <v>112</v>
      </c>
      <c r="C134" s="517" t="s">
        <v>603</v>
      </c>
      <c r="D134" s="518" t="s">
        <v>604</v>
      </c>
      <c r="E134" s="519" t="s">
        <v>475</v>
      </c>
      <c r="F134" s="520">
        <v>1</v>
      </c>
      <c r="G134" s="521">
        <v>0</v>
      </c>
      <c r="H134" s="521">
        <f t="shared" si="1"/>
        <v>0</v>
      </c>
      <c r="I134" s="518" t="s">
        <v>912</v>
      </c>
    </row>
    <row r="135" spans="1:9" ht="15.15" customHeight="1" x14ac:dyDescent="0.2">
      <c r="A135" s="516" t="s">
        <v>924</v>
      </c>
      <c r="B135" s="516" t="s">
        <v>112</v>
      </c>
      <c r="C135" s="517" t="s">
        <v>925</v>
      </c>
      <c r="D135" s="518" t="s">
        <v>926</v>
      </c>
      <c r="E135" s="519" t="s">
        <v>475</v>
      </c>
      <c r="F135" s="520">
        <v>1</v>
      </c>
      <c r="G135" s="521">
        <v>0</v>
      </c>
      <c r="H135" s="521">
        <f t="shared" si="1"/>
        <v>0</v>
      </c>
      <c r="I135" s="518" t="s">
        <v>912</v>
      </c>
    </row>
    <row r="136" spans="1:9" ht="15.15" customHeight="1" x14ac:dyDescent="0.2">
      <c r="A136" s="516" t="s">
        <v>927</v>
      </c>
      <c r="B136" s="516" t="s">
        <v>112</v>
      </c>
      <c r="C136" s="517" t="s">
        <v>928</v>
      </c>
      <c r="D136" s="518" t="s">
        <v>929</v>
      </c>
      <c r="E136" s="519" t="s">
        <v>475</v>
      </c>
      <c r="F136" s="520">
        <v>1</v>
      </c>
      <c r="G136" s="521">
        <v>0</v>
      </c>
      <c r="H136" s="521">
        <f t="shared" si="1"/>
        <v>0</v>
      </c>
      <c r="I136" s="518" t="s">
        <v>912</v>
      </c>
    </row>
    <row r="137" spans="1:9" ht="15.15" customHeight="1" x14ac:dyDescent="0.2">
      <c r="A137" s="516" t="s">
        <v>930</v>
      </c>
      <c r="B137" s="516" t="s">
        <v>112</v>
      </c>
      <c r="C137" s="517" t="s">
        <v>931</v>
      </c>
      <c r="D137" s="518" t="s">
        <v>932</v>
      </c>
      <c r="E137" s="519" t="s">
        <v>475</v>
      </c>
      <c r="F137" s="520">
        <v>1</v>
      </c>
      <c r="G137" s="521">
        <v>0</v>
      </c>
      <c r="H137" s="521">
        <f t="shared" si="1"/>
        <v>0</v>
      </c>
      <c r="I137" s="518" t="s">
        <v>912</v>
      </c>
    </row>
    <row r="138" spans="1:9" ht="15.15" customHeight="1" x14ac:dyDescent="0.2">
      <c r="A138" s="516" t="s">
        <v>933</v>
      </c>
      <c r="B138" s="516" t="s">
        <v>112</v>
      </c>
      <c r="C138" s="517" t="s">
        <v>605</v>
      </c>
      <c r="D138" s="518" t="s">
        <v>606</v>
      </c>
      <c r="E138" s="519" t="s">
        <v>475</v>
      </c>
      <c r="F138" s="520">
        <v>1</v>
      </c>
      <c r="G138" s="521">
        <v>0</v>
      </c>
      <c r="H138" s="521">
        <f t="shared" si="1"/>
        <v>0</v>
      </c>
      <c r="I138" s="518" t="s">
        <v>912</v>
      </c>
    </row>
    <row r="139" spans="1:9" ht="15.15" customHeight="1" x14ac:dyDescent="0.2">
      <c r="A139" s="516" t="s">
        <v>934</v>
      </c>
      <c r="B139" s="516" t="s">
        <v>112</v>
      </c>
      <c r="C139" s="517" t="s">
        <v>935</v>
      </c>
      <c r="D139" s="518" t="s">
        <v>936</v>
      </c>
      <c r="E139" s="519" t="s">
        <v>475</v>
      </c>
      <c r="F139" s="520">
        <v>1</v>
      </c>
      <c r="G139" s="521">
        <v>0</v>
      </c>
      <c r="H139" s="521">
        <f t="shared" si="1"/>
        <v>0</v>
      </c>
      <c r="I139" s="518" t="s">
        <v>912</v>
      </c>
    </row>
    <row r="140" spans="1:9" ht="15.15" customHeight="1" x14ac:dyDescent="0.2">
      <c r="A140" s="516" t="s">
        <v>937</v>
      </c>
      <c r="B140" s="516" t="s">
        <v>112</v>
      </c>
      <c r="C140" s="517" t="s">
        <v>938</v>
      </c>
      <c r="D140" s="518" t="s">
        <v>939</v>
      </c>
      <c r="E140" s="519" t="s">
        <v>461</v>
      </c>
      <c r="F140" s="520">
        <v>1</v>
      </c>
      <c r="G140" s="521">
        <v>0</v>
      </c>
      <c r="H140" s="521">
        <f t="shared" si="1"/>
        <v>0</v>
      </c>
      <c r="I140" s="518" t="s">
        <v>912</v>
      </c>
    </row>
    <row r="141" spans="1:9" ht="15.15" customHeight="1" x14ac:dyDescent="0.2">
      <c r="A141" s="516" t="s">
        <v>940</v>
      </c>
      <c r="B141" s="516" t="s">
        <v>112</v>
      </c>
      <c r="C141" s="517" t="s">
        <v>941</v>
      </c>
      <c r="D141" s="518" t="s">
        <v>942</v>
      </c>
      <c r="E141" s="519" t="s">
        <v>475</v>
      </c>
      <c r="F141" s="520">
        <v>1</v>
      </c>
      <c r="G141" s="521">
        <v>0</v>
      </c>
      <c r="H141" s="521">
        <f t="shared" si="1"/>
        <v>0</v>
      </c>
      <c r="I141" s="518" t="s">
        <v>912</v>
      </c>
    </row>
    <row r="142" spans="1:9" ht="15.15" customHeight="1" x14ac:dyDescent="0.2">
      <c r="A142" s="516" t="s">
        <v>464</v>
      </c>
      <c r="B142" s="516" t="s">
        <v>112</v>
      </c>
      <c r="C142" s="517" t="s">
        <v>943</v>
      </c>
      <c r="D142" s="518" t="s">
        <v>944</v>
      </c>
      <c r="E142" s="519" t="s">
        <v>475</v>
      </c>
      <c r="F142" s="520">
        <v>1</v>
      </c>
      <c r="G142" s="521">
        <v>0</v>
      </c>
      <c r="H142" s="521">
        <f t="shared" si="1"/>
        <v>0</v>
      </c>
      <c r="I142" s="518" t="s">
        <v>912</v>
      </c>
    </row>
    <row r="143" spans="1:9" ht="15.15" customHeight="1" x14ac:dyDescent="0.25">
      <c r="A143" s="275"/>
      <c r="B143" s="273" t="s">
        <v>60</v>
      </c>
      <c r="C143" s="279" t="s">
        <v>471</v>
      </c>
      <c r="D143" s="279" t="s">
        <v>474</v>
      </c>
      <c r="E143" s="275"/>
      <c r="F143" s="275"/>
      <c r="G143" s="275"/>
      <c r="H143" s="280">
        <f>H144+H145</f>
        <v>0</v>
      </c>
      <c r="I143" s="275"/>
    </row>
    <row r="144" spans="1:9" ht="15.15" customHeight="1" x14ac:dyDescent="0.2">
      <c r="A144" s="516" t="s">
        <v>228</v>
      </c>
      <c r="B144" s="516" t="s">
        <v>112</v>
      </c>
      <c r="C144" s="517" t="s">
        <v>945</v>
      </c>
      <c r="D144" s="518" t="s">
        <v>946</v>
      </c>
      <c r="E144" s="519" t="s">
        <v>947</v>
      </c>
      <c r="F144" s="520">
        <v>1</v>
      </c>
      <c r="G144" s="521">
        <v>0</v>
      </c>
      <c r="H144" s="521">
        <f t="shared" ref="H144:H145" si="2">ROUND(G144*F144,2)</f>
        <v>0</v>
      </c>
      <c r="I144" s="518" t="s">
        <v>912</v>
      </c>
    </row>
    <row r="145" spans="1:9" ht="15.15" customHeight="1" x14ac:dyDescent="0.2">
      <c r="A145" s="516" t="s">
        <v>948</v>
      </c>
      <c r="B145" s="516" t="s">
        <v>112</v>
      </c>
      <c r="C145" s="517" t="s">
        <v>949</v>
      </c>
      <c r="D145" s="518" t="s">
        <v>950</v>
      </c>
      <c r="E145" s="519" t="s">
        <v>947</v>
      </c>
      <c r="F145" s="520">
        <v>1</v>
      </c>
      <c r="G145" s="521">
        <v>0</v>
      </c>
      <c r="H145" s="521">
        <f t="shared" si="2"/>
        <v>0</v>
      </c>
      <c r="I145" s="518" t="s">
        <v>912</v>
      </c>
    </row>
    <row r="146" spans="1:9" ht="15.15" customHeight="1" x14ac:dyDescent="0.25">
      <c r="A146" s="275"/>
      <c r="B146" s="273" t="s">
        <v>60</v>
      </c>
      <c r="C146" s="279" t="s">
        <v>951</v>
      </c>
      <c r="D146" s="279" t="s">
        <v>613</v>
      </c>
      <c r="E146" s="275"/>
      <c r="F146" s="275"/>
      <c r="G146" s="275"/>
      <c r="H146" s="280">
        <f>H147</f>
        <v>0</v>
      </c>
      <c r="I146" s="275"/>
    </row>
    <row r="147" spans="1:9" ht="15.15" customHeight="1" x14ac:dyDescent="0.2">
      <c r="A147" s="516" t="s">
        <v>324</v>
      </c>
      <c r="B147" s="516" t="s">
        <v>112</v>
      </c>
      <c r="C147" s="517" t="s">
        <v>952</v>
      </c>
      <c r="D147" s="518" t="s">
        <v>953</v>
      </c>
      <c r="E147" s="519" t="s">
        <v>475</v>
      </c>
      <c r="F147" s="520">
        <v>1</v>
      </c>
      <c r="G147" s="521">
        <v>0</v>
      </c>
      <c r="H147" s="521">
        <f t="shared" ref="H147" si="3">ROUND(G147*F147,2)</f>
        <v>0</v>
      </c>
      <c r="I147" s="518" t="s">
        <v>912</v>
      </c>
    </row>
    <row r="148" spans="1:9" ht="15.15" customHeight="1" x14ac:dyDescent="0.25">
      <c r="A148" s="275"/>
      <c r="B148" s="273" t="s">
        <v>60</v>
      </c>
      <c r="C148" s="279" t="s">
        <v>954</v>
      </c>
      <c r="D148" s="279" t="s">
        <v>955</v>
      </c>
      <c r="E148" s="275"/>
      <c r="F148" s="275"/>
      <c r="G148" s="275"/>
      <c r="H148" s="280">
        <f>H149+H150</f>
        <v>0</v>
      </c>
      <c r="I148" s="275"/>
    </row>
    <row r="149" spans="1:9" ht="15.15" customHeight="1" x14ac:dyDescent="0.2">
      <c r="A149" s="516" t="s">
        <v>956</v>
      </c>
      <c r="B149" s="516" t="s">
        <v>112</v>
      </c>
      <c r="C149" s="517" t="s">
        <v>957</v>
      </c>
      <c r="D149" s="518" t="s">
        <v>958</v>
      </c>
      <c r="E149" s="519" t="s">
        <v>475</v>
      </c>
      <c r="F149" s="520">
        <v>1</v>
      </c>
      <c r="G149" s="521">
        <v>0</v>
      </c>
      <c r="H149" s="521">
        <f t="shared" ref="H149:H150" si="4">ROUND(G149*F149,2)</f>
        <v>0</v>
      </c>
      <c r="I149" s="518" t="s">
        <v>912</v>
      </c>
    </row>
    <row r="150" spans="1:9" ht="15.15" customHeight="1" x14ac:dyDescent="0.2">
      <c r="A150" s="516" t="s">
        <v>959</v>
      </c>
      <c r="B150" s="516" t="s">
        <v>112</v>
      </c>
      <c r="C150" s="517" t="s">
        <v>960</v>
      </c>
      <c r="D150" s="518" t="s">
        <v>961</v>
      </c>
      <c r="E150" s="519" t="s">
        <v>475</v>
      </c>
      <c r="F150" s="520">
        <v>1</v>
      </c>
      <c r="G150" s="521">
        <v>0</v>
      </c>
      <c r="H150" s="521">
        <f t="shared" si="4"/>
        <v>0</v>
      </c>
      <c r="I150" s="518" t="s">
        <v>912</v>
      </c>
    </row>
    <row r="151" spans="1:9" ht="15.15" customHeight="1" x14ac:dyDescent="0.25">
      <c r="A151" s="275"/>
      <c r="B151" s="273" t="s">
        <v>60</v>
      </c>
      <c r="C151" s="279" t="s">
        <v>962</v>
      </c>
      <c r="D151" s="279" t="s">
        <v>963</v>
      </c>
      <c r="E151" s="275"/>
      <c r="F151" s="275"/>
      <c r="G151" s="275"/>
      <c r="H151" s="280">
        <f>H152+H153</f>
        <v>0</v>
      </c>
      <c r="I151" s="275"/>
    </row>
    <row r="152" spans="1:9" ht="15.15" customHeight="1" x14ac:dyDescent="0.2">
      <c r="A152" s="516" t="s">
        <v>964</v>
      </c>
      <c r="B152" s="516" t="s">
        <v>112</v>
      </c>
      <c r="C152" s="517" t="s">
        <v>965</v>
      </c>
      <c r="D152" s="518" t="s">
        <v>966</v>
      </c>
      <c r="E152" s="519" t="s">
        <v>475</v>
      </c>
      <c r="F152" s="520">
        <v>1</v>
      </c>
      <c r="G152" s="521">
        <v>0</v>
      </c>
      <c r="H152" s="521">
        <f t="shared" ref="H152:H153" si="5">ROUND(G152*F152,2)</f>
        <v>0</v>
      </c>
      <c r="I152" s="518" t="s">
        <v>912</v>
      </c>
    </row>
    <row r="153" spans="1:9" ht="15.15" customHeight="1" x14ac:dyDescent="0.2">
      <c r="A153" s="516" t="s">
        <v>967</v>
      </c>
      <c r="B153" s="516" t="s">
        <v>112</v>
      </c>
      <c r="C153" s="517" t="s">
        <v>968</v>
      </c>
      <c r="D153" s="518" t="s">
        <v>969</v>
      </c>
      <c r="E153" s="519" t="s">
        <v>475</v>
      </c>
      <c r="F153" s="520">
        <v>1</v>
      </c>
      <c r="G153" s="521">
        <v>0</v>
      </c>
      <c r="H153" s="521">
        <f t="shared" si="5"/>
        <v>0</v>
      </c>
      <c r="I153" s="518" t="s">
        <v>912</v>
      </c>
    </row>
    <row r="154" spans="1:9" ht="15.15" customHeight="1" x14ac:dyDescent="0.2">
      <c r="A154" s="388"/>
      <c r="B154" s="388"/>
      <c r="C154" s="388"/>
      <c r="D154" s="388"/>
      <c r="E154" s="388"/>
      <c r="F154" s="388"/>
      <c r="G154" s="388"/>
      <c r="H154" s="388"/>
      <c r="I154" s="388"/>
    </row>
  </sheetData>
  <mergeCells count="8">
    <mergeCell ref="C113:F113"/>
    <mergeCell ref="C115:F115"/>
    <mergeCell ref="C4:F4"/>
    <mergeCell ref="C6:F6"/>
    <mergeCell ref="C15:F15"/>
    <mergeCell ref="C24:F24"/>
    <mergeCell ref="C82:F82"/>
    <mergeCell ref="C84:F8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31"/>
  <sheetViews>
    <sheetView showGridLines="0" topLeftCell="A174" zoomScaleNormal="100" zoomScaleSheetLayoutView="25" workbookViewId="0">
      <selection activeCell="I98" sqref="I98:I348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customWidth="1"/>
    <col min="10" max="10" width="23.42578125" customWidth="1"/>
    <col min="11" max="11" width="15.42578125" customWidth="1"/>
    <col min="12" max="12" width="16.8554687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 x14ac:dyDescent="0.2">
      <c r="A1" s="74"/>
    </row>
    <row r="2" spans="1:46" ht="36.9" customHeight="1" x14ac:dyDescent="0.2">
      <c r="L2" s="588" t="s">
        <v>5</v>
      </c>
      <c r="M2" s="586"/>
      <c r="N2" s="586"/>
      <c r="O2" s="586"/>
      <c r="P2" s="586"/>
      <c r="Q2" s="586"/>
      <c r="R2" s="586"/>
      <c r="S2" s="586"/>
      <c r="T2" s="586"/>
      <c r="U2" s="586"/>
      <c r="V2" s="586"/>
      <c r="AT2" s="14" t="s">
        <v>68</v>
      </c>
    </row>
    <row r="3" spans="1:46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ht="24.9" customHeight="1" x14ac:dyDescent="0.2">
      <c r="B4" s="17"/>
      <c r="D4" s="18" t="s">
        <v>73</v>
      </c>
      <c r="L4" s="17"/>
      <c r="M4" s="19" t="s">
        <v>10</v>
      </c>
      <c r="AT4" s="14" t="s">
        <v>3</v>
      </c>
    </row>
    <row r="5" spans="1:46" ht="6.9" customHeight="1" x14ac:dyDescent="0.2">
      <c r="B5" s="17"/>
      <c r="L5" s="17"/>
    </row>
    <row r="6" spans="1:46" ht="12" customHeight="1" x14ac:dyDescent="0.2">
      <c r="B6" s="17"/>
      <c r="D6" s="22" t="s">
        <v>13</v>
      </c>
      <c r="L6" s="17"/>
    </row>
    <row r="7" spans="1:46" ht="16.5" customHeight="1" x14ac:dyDescent="0.2">
      <c r="B7" s="17"/>
      <c r="E7" s="621" t="str">
        <f>'Rekapitulace stavby'!K6</f>
        <v>SADY PIONÝRŮ</v>
      </c>
      <c r="F7" s="622"/>
      <c r="G7" s="622"/>
      <c r="H7" s="622"/>
      <c r="L7" s="17" t="s">
        <v>875</v>
      </c>
    </row>
    <row r="8" spans="1:46" s="1" customFormat="1" ht="12" customHeight="1" x14ac:dyDescent="0.2">
      <c r="B8" s="24"/>
      <c r="D8" s="22" t="s">
        <v>74</v>
      </c>
      <c r="L8" s="24"/>
    </row>
    <row r="9" spans="1:46" s="1" customFormat="1" ht="36.9" customHeight="1" x14ac:dyDescent="0.2">
      <c r="B9" s="24"/>
      <c r="E9" s="603" t="s">
        <v>747</v>
      </c>
      <c r="F9" s="577"/>
      <c r="G9" s="577"/>
      <c r="H9" s="577"/>
      <c r="L9" s="24"/>
    </row>
    <row r="10" spans="1:46" s="1" customFormat="1" x14ac:dyDescent="0.2">
      <c r="B10" s="24"/>
      <c r="L10" s="24"/>
    </row>
    <row r="11" spans="1:46" s="1" customFormat="1" ht="12" customHeight="1" x14ac:dyDescent="0.2">
      <c r="B11" s="24"/>
      <c r="D11" s="22" t="s">
        <v>14</v>
      </c>
      <c r="F11" s="14" t="s">
        <v>1</v>
      </c>
      <c r="I11" s="22" t="s">
        <v>15</v>
      </c>
      <c r="J11" s="14" t="s">
        <v>1</v>
      </c>
      <c r="L11" s="24"/>
    </row>
    <row r="12" spans="1:46" s="1" customFormat="1" ht="12" customHeight="1" x14ac:dyDescent="0.2">
      <c r="B12" s="24"/>
      <c r="D12" s="22" t="s">
        <v>16</v>
      </c>
      <c r="E12" s="1" t="str">
        <f>'Rekapitulace stavby'!$K$8</f>
        <v>LOVOSICE</v>
      </c>
      <c r="F12" s="14" t="s">
        <v>17</v>
      </c>
      <c r="I12" s="22" t="s">
        <v>18</v>
      </c>
      <c r="J12" s="41">
        <f>'Rekapitulace stavby'!AN8</f>
        <v>43524</v>
      </c>
      <c r="L12" s="24"/>
    </row>
    <row r="13" spans="1:46" s="1" customFormat="1" ht="10.95" customHeight="1" x14ac:dyDescent="0.2">
      <c r="B13" s="24"/>
      <c r="L13" s="24"/>
    </row>
    <row r="14" spans="1:46" s="1" customFormat="1" ht="12" customHeight="1" x14ac:dyDescent="0.2">
      <c r="B14" s="24"/>
      <c r="D14" s="22" t="s">
        <v>19</v>
      </c>
      <c r="I14" s="22" t="s">
        <v>20</v>
      </c>
      <c r="J14" s="14" t="s">
        <v>1</v>
      </c>
      <c r="L14" s="24"/>
    </row>
    <row r="15" spans="1:46" s="1" customFormat="1" ht="18" customHeight="1" x14ac:dyDescent="0.2">
      <c r="B15" s="24"/>
      <c r="E15" s="14" t="s">
        <v>17</v>
      </c>
      <c r="I15" s="22" t="s">
        <v>21</v>
      </c>
      <c r="J15" s="14" t="s">
        <v>1</v>
      </c>
      <c r="L15" s="24"/>
    </row>
    <row r="16" spans="1:46" s="1" customFormat="1" ht="6.9" customHeight="1" x14ac:dyDescent="0.2">
      <c r="B16" s="24"/>
      <c r="L16" s="24"/>
    </row>
    <row r="17" spans="2:12" s="1" customFormat="1" ht="12" customHeight="1" x14ac:dyDescent="0.2">
      <c r="B17" s="24"/>
      <c r="D17" s="22" t="s">
        <v>22</v>
      </c>
      <c r="I17" s="22" t="s">
        <v>20</v>
      </c>
      <c r="J17" s="14" t="s">
        <v>1</v>
      </c>
      <c r="L17" s="24"/>
    </row>
    <row r="18" spans="2:12" s="1" customFormat="1" ht="18" customHeight="1" x14ac:dyDescent="0.2">
      <c r="B18" s="24"/>
      <c r="E18" s="14" t="s">
        <v>17</v>
      </c>
      <c r="I18" s="22" t="s">
        <v>21</v>
      </c>
      <c r="J18" s="14" t="s">
        <v>1</v>
      </c>
      <c r="L18" s="24"/>
    </row>
    <row r="19" spans="2:12" s="1" customFormat="1" ht="6.9" customHeight="1" x14ac:dyDescent="0.2">
      <c r="B19" s="24"/>
      <c r="L19" s="24"/>
    </row>
    <row r="20" spans="2:12" s="1" customFormat="1" ht="12" customHeight="1" x14ac:dyDescent="0.2">
      <c r="B20" s="24"/>
      <c r="D20" s="22" t="s">
        <v>23</v>
      </c>
      <c r="I20" s="22" t="s">
        <v>20</v>
      </c>
      <c r="J20" s="14" t="s">
        <v>1</v>
      </c>
      <c r="L20" s="24"/>
    </row>
    <row r="21" spans="2:12" s="1" customFormat="1" ht="18" customHeight="1" x14ac:dyDescent="0.2">
      <c r="B21" s="24"/>
      <c r="E21" s="14" t="s">
        <v>17</v>
      </c>
      <c r="I21" s="22" t="s">
        <v>21</v>
      </c>
      <c r="J21" s="14" t="s">
        <v>1</v>
      </c>
      <c r="L21" s="24"/>
    </row>
    <row r="22" spans="2:12" s="1" customFormat="1" ht="6.9" customHeight="1" x14ac:dyDescent="0.2">
      <c r="B22" s="24"/>
      <c r="L22" s="24"/>
    </row>
    <row r="23" spans="2:12" s="1" customFormat="1" ht="12" customHeight="1" x14ac:dyDescent="0.2">
      <c r="B23" s="24"/>
      <c r="D23" s="22" t="s">
        <v>25</v>
      </c>
      <c r="I23" s="22" t="s">
        <v>20</v>
      </c>
      <c r="J23" s="14" t="s">
        <v>1</v>
      </c>
      <c r="L23" s="24"/>
    </row>
    <row r="24" spans="2:12" s="1" customFormat="1" ht="18" customHeight="1" x14ac:dyDescent="0.2">
      <c r="B24" s="24"/>
      <c r="E24" s="14" t="s">
        <v>17</v>
      </c>
      <c r="I24" s="22" t="s">
        <v>21</v>
      </c>
      <c r="J24" s="14" t="s">
        <v>1</v>
      </c>
      <c r="L24" s="24"/>
    </row>
    <row r="25" spans="2:12" s="1" customFormat="1" ht="6.9" customHeight="1" x14ac:dyDescent="0.2">
      <c r="B25" s="24"/>
      <c r="L25" s="24"/>
    </row>
    <row r="26" spans="2:12" s="1" customFormat="1" ht="12" customHeight="1" x14ac:dyDescent="0.2">
      <c r="B26" s="24"/>
      <c r="D26" s="22" t="s">
        <v>26</v>
      </c>
      <c r="L26" s="24"/>
    </row>
    <row r="27" spans="2:12" s="6" customFormat="1" ht="16.5" customHeight="1" x14ac:dyDescent="0.2">
      <c r="B27" s="75"/>
      <c r="E27" s="589" t="s">
        <v>1</v>
      </c>
      <c r="F27" s="589"/>
      <c r="G27" s="589"/>
      <c r="H27" s="589"/>
      <c r="L27" s="75"/>
    </row>
    <row r="28" spans="2:12" s="1" customFormat="1" ht="6.9" customHeight="1" x14ac:dyDescent="0.2">
      <c r="B28" s="24"/>
      <c r="L28" s="24"/>
    </row>
    <row r="29" spans="2:12" s="1" customFormat="1" ht="6.9" customHeight="1" x14ac:dyDescent="0.2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" customFormat="1" ht="25.35" customHeight="1" x14ac:dyDescent="0.2">
      <c r="B30" s="24"/>
      <c r="D30" s="76" t="s">
        <v>27</v>
      </c>
      <c r="J30" s="57">
        <f>ROUND(J94, 2)</f>
        <v>0</v>
      </c>
      <c r="L30" s="24"/>
    </row>
    <row r="31" spans="2:12" s="1" customFormat="1" ht="6.9" customHeight="1" x14ac:dyDescent="0.2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" customFormat="1" ht="14.4" customHeight="1" x14ac:dyDescent="0.2">
      <c r="B32" s="24"/>
      <c r="F32" s="27" t="s">
        <v>29</v>
      </c>
      <c r="I32" s="27" t="s">
        <v>28</v>
      </c>
      <c r="J32" s="27" t="s">
        <v>30</v>
      </c>
      <c r="L32" s="24"/>
    </row>
    <row r="33" spans="2:12" s="1" customFormat="1" ht="14.4" customHeight="1" x14ac:dyDescent="0.2">
      <c r="B33" s="24"/>
      <c r="D33" s="22" t="s">
        <v>31</v>
      </c>
      <c r="E33" s="22" t="s">
        <v>32</v>
      </c>
      <c r="F33" s="77">
        <f>SUM(J30)</f>
        <v>0</v>
      </c>
      <c r="I33" s="29">
        <v>0.21</v>
      </c>
      <c r="J33" s="77">
        <f>SUM(F33)*0.21</f>
        <v>0</v>
      </c>
      <c r="L33" s="24"/>
    </row>
    <row r="34" spans="2:12" s="1" customFormat="1" ht="14.4" customHeight="1" x14ac:dyDescent="0.2">
      <c r="B34" s="24"/>
      <c r="E34" s="22" t="s">
        <v>33</v>
      </c>
      <c r="F34" s="77">
        <f>ROUND((SUM(BF94:BF318)),  2)</f>
        <v>0</v>
      </c>
      <c r="I34" s="29">
        <v>0.15</v>
      </c>
      <c r="J34" s="77">
        <f>ROUND(((SUM(BF94:BF318))*I34),  2)</f>
        <v>0</v>
      </c>
      <c r="L34" s="24"/>
    </row>
    <row r="35" spans="2:12" s="1" customFormat="1" ht="14.4" hidden="1" customHeight="1" x14ac:dyDescent="0.2">
      <c r="B35" s="24"/>
      <c r="E35" s="22" t="s">
        <v>34</v>
      </c>
      <c r="F35" s="77">
        <f>ROUND((SUM(BG94:BG318)),  2)</f>
        <v>0</v>
      </c>
      <c r="I35" s="29">
        <v>0.21</v>
      </c>
      <c r="J35" s="77">
        <f>0</f>
        <v>0</v>
      </c>
      <c r="L35" s="24"/>
    </row>
    <row r="36" spans="2:12" s="1" customFormat="1" ht="14.4" hidden="1" customHeight="1" x14ac:dyDescent="0.2">
      <c r="B36" s="24"/>
      <c r="E36" s="22" t="s">
        <v>35</v>
      </c>
      <c r="F36" s="77">
        <f>ROUND((SUM(BH94:BH318)),  2)</f>
        <v>0</v>
      </c>
      <c r="I36" s="29">
        <v>0.15</v>
      </c>
      <c r="J36" s="77">
        <f>0</f>
        <v>0</v>
      </c>
      <c r="L36" s="24"/>
    </row>
    <row r="37" spans="2:12" s="1" customFormat="1" ht="14.4" hidden="1" customHeight="1" x14ac:dyDescent="0.2">
      <c r="B37" s="24"/>
      <c r="E37" s="22" t="s">
        <v>36</v>
      </c>
      <c r="F37" s="77">
        <f>ROUND((SUM(BI94:BI318)),  2)</f>
        <v>0</v>
      </c>
      <c r="I37" s="29">
        <v>0</v>
      </c>
      <c r="J37" s="77">
        <f>0</f>
        <v>0</v>
      </c>
      <c r="L37" s="24"/>
    </row>
    <row r="38" spans="2:12" s="1" customFormat="1" ht="6.9" customHeight="1" x14ac:dyDescent="0.2">
      <c r="B38" s="24"/>
      <c r="L38" s="24"/>
    </row>
    <row r="39" spans="2:12" s="1" customFormat="1" ht="25.35" customHeight="1" x14ac:dyDescent="0.2">
      <c r="B39" s="24"/>
      <c r="C39" s="78"/>
      <c r="D39" s="79" t="s">
        <v>37</v>
      </c>
      <c r="E39" s="48"/>
      <c r="F39" s="48"/>
      <c r="G39" s="80" t="s">
        <v>38</v>
      </c>
      <c r="H39" s="81" t="s">
        <v>39</v>
      </c>
      <c r="I39" s="48"/>
      <c r="J39" s="82">
        <f>SUM(J30:J37)</f>
        <v>0</v>
      </c>
      <c r="K39" s="83"/>
      <c r="L39" s="24"/>
    </row>
    <row r="40" spans="2:12" s="1" customFormat="1" ht="14.4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4" spans="2:12" s="1" customFormat="1" ht="6.9" customHeight="1" x14ac:dyDescent="0.2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" customFormat="1" ht="24.9" customHeight="1" x14ac:dyDescent="0.2">
      <c r="B45" s="24"/>
      <c r="C45" s="18" t="s">
        <v>75</v>
      </c>
      <c r="L45" s="24"/>
    </row>
    <row r="46" spans="2:12" s="1" customFormat="1" ht="6.9" customHeight="1" x14ac:dyDescent="0.2">
      <c r="B46" s="24"/>
      <c r="L46" s="24"/>
    </row>
    <row r="47" spans="2:12" s="1" customFormat="1" ht="12" customHeight="1" x14ac:dyDescent="0.2">
      <c r="B47" s="24"/>
      <c r="C47" s="22" t="s">
        <v>13</v>
      </c>
      <c r="L47" s="24"/>
    </row>
    <row r="48" spans="2:12" s="1" customFormat="1" ht="16.5" customHeight="1" x14ac:dyDescent="0.2">
      <c r="B48" s="24"/>
      <c r="E48" s="621" t="str">
        <f>E7</f>
        <v>SADY PIONÝRŮ</v>
      </c>
      <c r="F48" s="622"/>
      <c r="G48" s="622"/>
      <c r="H48" s="622"/>
      <c r="L48" s="24"/>
    </row>
    <row r="49" spans="2:47" s="1" customFormat="1" ht="12" customHeight="1" x14ac:dyDescent="0.2">
      <c r="B49" s="24"/>
      <c r="C49" s="22" t="s">
        <v>74</v>
      </c>
      <c r="L49" s="24"/>
    </row>
    <row r="50" spans="2:47" s="1" customFormat="1" ht="16.5" customHeight="1" x14ac:dyDescent="0.2">
      <c r="B50" s="24"/>
      <c r="E50" s="603" t="str">
        <f>E9</f>
        <v xml:space="preserve">SO 01  -  VENKOVNÍ ROZVODY </v>
      </c>
      <c r="F50" s="577"/>
      <c r="G50" s="577"/>
      <c r="H50" s="577"/>
      <c r="L50" s="24"/>
    </row>
    <row r="51" spans="2:47" s="1" customFormat="1" ht="6.9" customHeight="1" x14ac:dyDescent="0.2">
      <c r="B51" s="24"/>
      <c r="L51" s="24"/>
    </row>
    <row r="52" spans="2:47" s="1" customFormat="1" ht="12" customHeight="1" x14ac:dyDescent="0.2">
      <c r="B52" s="24"/>
      <c r="C52" s="22" t="s">
        <v>16</v>
      </c>
      <c r="E52" s="1" t="str">
        <f>'Rekapitulace stavby'!$K$8</f>
        <v>LOVOSICE</v>
      </c>
      <c r="F52" s="14" t="str">
        <f>F12</f>
        <v xml:space="preserve"> </v>
      </c>
      <c r="I52" s="22" t="s">
        <v>18</v>
      </c>
      <c r="J52" s="41">
        <f>IF(J12="","",J12)</f>
        <v>43524</v>
      </c>
      <c r="L52" s="24"/>
    </row>
    <row r="53" spans="2:47" s="1" customFormat="1" ht="6.9" customHeight="1" x14ac:dyDescent="0.2">
      <c r="B53" s="24"/>
      <c r="L53" s="24"/>
    </row>
    <row r="54" spans="2:47" s="1" customFormat="1" ht="13.65" customHeight="1" x14ac:dyDescent="0.2">
      <c r="B54" s="24"/>
      <c r="C54" s="22" t="s">
        <v>19</v>
      </c>
      <c r="F54" s="14" t="str">
        <f>E15</f>
        <v xml:space="preserve"> </v>
      </c>
      <c r="I54" s="22" t="s">
        <v>23</v>
      </c>
      <c r="J54" s="23" t="str">
        <f>E21</f>
        <v xml:space="preserve"> </v>
      </c>
      <c r="L54" s="24"/>
    </row>
    <row r="55" spans="2:47" s="1" customFormat="1" ht="13.65" customHeight="1" x14ac:dyDescent="0.2">
      <c r="B55" s="24"/>
      <c r="C55" s="22" t="s">
        <v>22</v>
      </c>
      <c r="F55" s="14" t="str">
        <f>IF(E18="","",E18)</f>
        <v xml:space="preserve"> </v>
      </c>
      <c r="I55" s="22" t="s">
        <v>25</v>
      </c>
      <c r="J55" s="23" t="str">
        <f>E24</f>
        <v xml:space="preserve"> </v>
      </c>
      <c r="L55" s="24"/>
    </row>
    <row r="56" spans="2:47" s="1" customFormat="1" ht="10.35" customHeight="1" x14ac:dyDescent="0.2">
      <c r="B56" s="24"/>
      <c r="L56" s="24"/>
    </row>
    <row r="57" spans="2:47" s="1" customFormat="1" ht="29.25" customHeight="1" x14ac:dyDescent="0.2">
      <c r="B57" s="24"/>
      <c r="C57" s="84" t="s">
        <v>76</v>
      </c>
      <c r="D57" s="78"/>
      <c r="E57" s="78"/>
      <c r="F57" s="78"/>
      <c r="G57" s="78"/>
      <c r="H57" s="78"/>
      <c r="I57" s="78"/>
      <c r="J57" s="85" t="s">
        <v>77</v>
      </c>
      <c r="K57" s="78"/>
      <c r="L57" s="24"/>
    </row>
    <row r="58" spans="2:47" s="1" customFormat="1" ht="10.35" customHeight="1" x14ac:dyDescent="0.2">
      <c r="B58" s="24"/>
      <c r="L58" s="24"/>
    </row>
    <row r="59" spans="2:47" s="1" customFormat="1" ht="22.95" customHeight="1" x14ac:dyDescent="0.2">
      <c r="B59" s="24"/>
      <c r="C59" s="86" t="s">
        <v>78</v>
      </c>
      <c r="J59" s="57">
        <f>SUM(J60,J68,J70,J71)</f>
        <v>0</v>
      </c>
      <c r="L59" s="176"/>
      <c r="AU59" s="14" t="s">
        <v>79</v>
      </c>
    </row>
    <row r="60" spans="2:47" s="7" customFormat="1" ht="24.9" customHeight="1" x14ac:dyDescent="0.2">
      <c r="B60" s="87"/>
      <c r="D60" s="88" t="s">
        <v>80</v>
      </c>
      <c r="E60" s="89"/>
      <c r="F60" s="89"/>
      <c r="G60" s="89"/>
      <c r="H60" s="89"/>
      <c r="I60" s="89"/>
      <c r="J60" s="90">
        <f>SUM(J61:J67)</f>
        <v>0</v>
      </c>
      <c r="L60" s="87"/>
    </row>
    <row r="61" spans="2:47" s="8" customFormat="1" ht="19.95" customHeight="1" x14ac:dyDescent="0.2">
      <c r="B61" s="91"/>
      <c r="D61" s="92" t="s">
        <v>81</v>
      </c>
      <c r="E61" s="93"/>
      <c r="F61" s="93"/>
      <c r="G61" s="93"/>
      <c r="H61" s="93"/>
      <c r="I61" s="93"/>
      <c r="J61" s="94">
        <f>J97</f>
        <v>0</v>
      </c>
      <c r="L61" s="91"/>
    </row>
    <row r="62" spans="2:47" s="8" customFormat="1" ht="19.95" customHeight="1" x14ac:dyDescent="0.2">
      <c r="B62" s="91"/>
      <c r="D62" s="92" t="s">
        <v>82</v>
      </c>
      <c r="E62" s="93"/>
      <c r="F62" s="93"/>
      <c r="G62" s="93"/>
      <c r="H62" s="93"/>
      <c r="I62" s="93"/>
      <c r="J62" s="94">
        <f>J150</f>
        <v>0</v>
      </c>
      <c r="L62" s="91"/>
    </row>
    <row r="63" spans="2:47" s="8" customFormat="1" ht="19.95" customHeight="1" x14ac:dyDescent="0.2">
      <c r="B63" s="91"/>
      <c r="D63" s="92" t="s">
        <v>83</v>
      </c>
      <c r="E63" s="93"/>
      <c r="F63" s="93"/>
      <c r="G63" s="93"/>
      <c r="H63" s="93"/>
      <c r="I63" s="93"/>
      <c r="J63" s="94">
        <f>J158</f>
        <v>0</v>
      </c>
      <c r="L63" s="91"/>
    </row>
    <row r="64" spans="2:47" s="8" customFormat="1" ht="19.95" customHeight="1" x14ac:dyDescent="0.2">
      <c r="B64" s="91"/>
      <c r="D64" s="92" t="s">
        <v>84</v>
      </c>
      <c r="E64" s="93"/>
      <c r="F64" s="93"/>
      <c r="G64" s="93"/>
      <c r="H64" s="93"/>
      <c r="I64" s="93"/>
      <c r="J64" s="94">
        <f>J172</f>
        <v>0</v>
      </c>
      <c r="L64" s="91"/>
    </row>
    <row r="65" spans="2:12" s="8" customFormat="1" ht="19.95" customHeight="1" x14ac:dyDescent="0.2">
      <c r="B65" s="91"/>
      <c r="D65" s="92" t="s">
        <v>85</v>
      </c>
      <c r="E65" s="93"/>
      <c r="F65" s="93"/>
      <c r="G65" s="93"/>
      <c r="H65" s="93"/>
      <c r="I65" s="93"/>
      <c r="J65" s="94">
        <f>J178</f>
        <v>0</v>
      </c>
      <c r="L65" s="91"/>
    </row>
    <row r="66" spans="2:12" s="8" customFormat="1" ht="19.95" customHeight="1" x14ac:dyDescent="0.2">
      <c r="B66" s="91"/>
      <c r="D66" s="92" t="s">
        <v>86</v>
      </c>
      <c r="E66" s="93"/>
      <c r="F66" s="93"/>
      <c r="G66" s="93"/>
      <c r="H66" s="93"/>
      <c r="I66" s="93"/>
      <c r="J66" s="94">
        <f>J259</f>
        <v>0</v>
      </c>
      <c r="L66" s="91"/>
    </row>
    <row r="67" spans="2:12" s="8" customFormat="1" ht="19.95" customHeight="1" x14ac:dyDescent="0.2">
      <c r="B67" s="91"/>
      <c r="D67" s="92" t="s">
        <v>87</v>
      </c>
      <c r="E67" s="93"/>
      <c r="F67" s="93"/>
      <c r="G67" s="93"/>
      <c r="H67" s="93"/>
      <c r="I67" s="93"/>
      <c r="J67" s="94">
        <f>J276</f>
        <v>0</v>
      </c>
      <c r="L67" s="91"/>
    </row>
    <row r="68" spans="2:12" s="7" customFormat="1" ht="24.9" customHeight="1" x14ac:dyDescent="0.2">
      <c r="B68" s="87"/>
      <c r="D68" s="88" t="s">
        <v>88</v>
      </c>
      <c r="E68" s="89"/>
      <c r="F68" s="89"/>
      <c r="G68" s="89"/>
      <c r="H68" s="89"/>
      <c r="I68" s="89"/>
      <c r="J68" s="90">
        <f>SUM(J69)</f>
        <v>0</v>
      </c>
      <c r="L68" s="87"/>
    </row>
    <row r="69" spans="2:12" s="8" customFormat="1" ht="19.95" customHeight="1" x14ac:dyDescent="0.2">
      <c r="B69" s="91"/>
      <c r="D69" s="92" t="s">
        <v>89</v>
      </c>
      <c r="E69" s="93"/>
      <c r="F69" s="93"/>
      <c r="G69" s="93"/>
      <c r="H69" s="93"/>
      <c r="I69" s="93"/>
      <c r="J69" s="94">
        <f>J287</f>
        <v>0</v>
      </c>
      <c r="L69" s="91"/>
    </row>
    <row r="70" spans="2:12" s="7" customFormat="1" ht="24.9" customHeight="1" x14ac:dyDescent="0.2">
      <c r="B70" s="87"/>
      <c r="D70" s="88" t="s">
        <v>90</v>
      </c>
      <c r="E70" s="89"/>
      <c r="F70" s="89"/>
      <c r="G70" s="89"/>
      <c r="H70" s="89"/>
      <c r="I70" s="89"/>
      <c r="J70" s="90">
        <f>J292</f>
        <v>0</v>
      </c>
      <c r="L70" s="87"/>
    </row>
    <row r="71" spans="2:12" s="7" customFormat="1" ht="24.9" customHeight="1" x14ac:dyDescent="0.2">
      <c r="B71" s="87"/>
      <c r="D71" s="88" t="s">
        <v>91</v>
      </c>
      <c r="E71" s="89"/>
      <c r="F71" s="89"/>
      <c r="G71" s="89"/>
      <c r="H71" s="89"/>
      <c r="I71" s="89"/>
      <c r="J71" s="90">
        <f>SUM(J72:J74)</f>
        <v>0</v>
      </c>
      <c r="K71" s="253"/>
      <c r="L71" s="244"/>
    </row>
    <row r="72" spans="2:12" s="8" customFormat="1" ht="19.95" customHeight="1" x14ac:dyDescent="0.2">
      <c r="B72" s="91"/>
      <c r="D72" s="92" t="s">
        <v>92</v>
      </c>
      <c r="E72" s="93"/>
      <c r="F72" s="93"/>
      <c r="G72" s="93"/>
      <c r="H72" s="93"/>
      <c r="I72" s="93"/>
      <c r="J72" s="94">
        <f>J307</f>
        <v>0</v>
      </c>
      <c r="L72" s="91"/>
    </row>
    <row r="73" spans="2:12" s="8" customFormat="1" ht="19.95" customHeight="1" x14ac:dyDescent="0.2">
      <c r="B73" s="91"/>
      <c r="D73" s="92" t="s">
        <v>93</v>
      </c>
      <c r="E73" s="93"/>
      <c r="F73" s="93"/>
      <c r="G73" s="93"/>
      <c r="H73" s="93"/>
      <c r="I73" s="93"/>
      <c r="J73" s="94">
        <f>J310</f>
        <v>0</v>
      </c>
      <c r="L73" s="91"/>
    </row>
    <row r="74" spans="2:12" s="8" customFormat="1" ht="19.95" customHeight="1" x14ac:dyDescent="0.2">
      <c r="B74" s="91"/>
      <c r="D74" s="92" t="s">
        <v>94</v>
      </c>
      <c r="E74" s="93"/>
      <c r="F74" s="93"/>
      <c r="G74" s="93"/>
      <c r="H74" s="93"/>
      <c r="I74" s="93"/>
      <c r="J74" s="94">
        <f>J317</f>
        <v>0</v>
      </c>
      <c r="L74" s="91"/>
    </row>
    <row r="75" spans="2:12" s="1" customFormat="1" ht="21.75" customHeight="1" x14ac:dyDescent="0.2">
      <c r="B75" s="24"/>
      <c r="L75" s="24"/>
    </row>
    <row r="76" spans="2:12" s="1" customFormat="1" ht="6.9" customHeight="1" x14ac:dyDescent="0.2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24"/>
    </row>
    <row r="80" spans="2:12" s="1" customFormat="1" ht="6.9" customHeight="1" x14ac:dyDescent="0.2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24"/>
    </row>
    <row r="81" spans="2:63" s="1" customFormat="1" ht="24.9" customHeight="1" x14ac:dyDescent="0.2">
      <c r="B81" s="24"/>
      <c r="C81" s="18" t="s">
        <v>95</v>
      </c>
      <c r="L81" s="24"/>
    </row>
    <row r="82" spans="2:63" s="1" customFormat="1" ht="6.9" customHeight="1" x14ac:dyDescent="0.2">
      <c r="B82" s="24"/>
      <c r="L82" s="24"/>
    </row>
    <row r="83" spans="2:63" s="1" customFormat="1" ht="12" customHeight="1" x14ac:dyDescent="0.2">
      <c r="B83" s="24"/>
      <c r="C83" s="22" t="s">
        <v>13</v>
      </c>
      <c r="L83" s="24"/>
    </row>
    <row r="84" spans="2:63" s="1" customFormat="1" ht="16.5" customHeight="1" x14ac:dyDescent="0.2">
      <c r="B84" s="24"/>
      <c r="E84" s="621" t="str">
        <f>E7</f>
        <v>SADY PIONÝRŮ</v>
      </c>
      <c r="F84" s="622"/>
      <c r="G84" s="622"/>
      <c r="H84" s="622"/>
      <c r="L84" s="24"/>
    </row>
    <row r="85" spans="2:63" s="1" customFormat="1" ht="12" customHeight="1" x14ac:dyDescent="0.2">
      <c r="B85" s="24"/>
      <c r="C85" s="22" t="s">
        <v>74</v>
      </c>
      <c r="L85" s="24"/>
    </row>
    <row r="86" spans="2:63" s="1" customFormat="1" ht="16.5" customHeight="1" x14ac:dyDescent="0.2">
      <c r="B86" s="24"/>
      <c r="E86" s="603" t="str">
        <f>E9</f>
        <v xml:space="preserve">SO 01  -  VENKOVNÍ ROZVODY </v>
      </c>
      <c r="F86" s="577"/>
      <c r="G86" s="577"/>
      <c r="H86" s="577"/>
      <c r="L86" s="24"/>
    </row>
    <row r="87" spans="2:63" s="1" customFormat="1" ht="6.9" customHeight="1" x14ac:dyDescent="0.2">
      <c r="B87" s="24"/>
      <c r="L87" s="24"/>
    </row>
    <row r="88" spans="2:63" s="1" customFormat="1" ht="12" customHeight="1" x14ac:dyDescent="0.2">
      <c r="B88" s="24"/>
      <c r="C88" s="22" t="s">
        <v>16</v>
      </c>
      <c r="E88" s="1" t="str">
        <f>'Rekapitulace stavby'!$K$8</f>
        <v>LOVOSICE</v>
      </c>
      <c r="F88" s="14" t="str">
        <f>F12</f>
        <v xml:space="preserve"> </v>
      </c>
      <c r="I88" s="22" t="s">
        <v>18</v>
      </c>
      <c r="J88" s="41">
        <f>IF(J12="","",J12)</f>
        <v>43524</v>
      </c>
      <c r="L88" s="24"/>
    </row>
    <row r="89" spans="2:63" s="1" customFormat="1" ht="6.9" customHeight="1" x14ac:dyDescent="0.2">
      <c r="B89" s="24"/>
      <c r="L89" s="24"/>
    </row>
    <row r="90" spans="2:63" s="1" customFormat="1" ht="13.65" customHeight="1" x14ac:dyDescent="0.2">
      <c r="B90" s="24"/>
      <c r="C90" s="22" t="s">
        <v>19</v>
      </c>
      <c r="F90" s="14" t="str">
        <f>E15</f>
        <v xml:space="preserve"> </v>
      </c>
      <c r="I90" s="22" t="s">
        <v>23</v>
      </c>
      <c r="J90" s="23" t="str">
        <f>E21</f>
        <v xml:space="preserve"> </v>
      </c>
      <c r="L90" s="24"/>
    </row>
    <row r="91" spans="2:63" s="1" customFormat="1" ht="13.65" customHeight="1" x14ac:dyDescent="0.2">
      <c r="B91" s="24"/>
      <c r="C91" s="22" t="s">
        <v>22</v>
      </c>
      <c r="F91" s="14" t="str">
        <f>IF(E18="","",E18)</f>
        <v xml:space="preserve"> </v>
      </c>
      <c r="I91" s="22" t="s">
        <v>25</v>
      </c>
      <c r="J91" s="23" t="str">
        <f>E24</f>
        <v xml:space="preserve"> </v>
      </c>
      <c r="L91" s="24"/>
    </row>
    <row r="92" spans="2:63" s="1" customFormat="1" ht="10.35" customHeight="1" x14ac:dyDescent="0.2">
      <c r="B92" s="24"/>
      <c r="L92" s="24"/>
    </row>
    <row r="93" spans="2:63" s="9" customFormat="1" ht="29.25" customHeight="1" x14ac:dyDescent="0.2">
      <c r="B93" s="95"/>
      <c r="C93" s="96" t="s">
        <v>96</v>
      </c>
      <c r="D93" s="97" t="s">
        <v>46</v>
      </c>
      <c r="E93" s="97" t="s">
        <v>42</v>
      </c>
      <c r="F93" s="97" t="s">
        <v>43</v>
      </c>
      <c r="G93" s="97" t="s">
        <v>97</v>
      </c>
      <c r="H93" s="97" t="s">
        <v>98</v>
      </c>
      <c r="I93" s="97" t="s">
        <v>99</v>
      </c>
      <c r="J93" s="97" t="s">
        <v>77</v>
      </c>
      <c r="K93" s="98" t="s">
        <v>100</v>
      </c>
      <c r="L93" s="95"/>
      <c r="M93" s="50" t="s">
        <v>1</v>
      </c>
      <c r="N93" s="51" t="s">
        <v>31</v>
      </c>
      <c r="O93" s="51" t="s">
        <v>101</v>
      </c>
      <c r="P93" s="51" t="s">
        <v>102</v>
      </c>
      <c r="Q93" s="51" t="s">
        <v>103</v>
      </c>
      <c r="R93" s="51" t="s">
        <v>104</v>
      </c>
      <c r="S93" s="51" t="s">
        <v>105</v>
      </c>
      <c r="T93" s="52" t="s">
        <v>106</v>
      </c>
    </row>
    <row r="94" spans="2:63" s="1" customFormat="1" ht="22.95" customHeight="1" x14ac:dyDescent="0.3">
      <c r="B94" s="24"/>
      <c r="C94" s="55" t="s">
        <v>107</v>
      </c>
      <c r="F94" s="447" t="s">
        <v>887</v>
      </c>
      <c r="J94" s="99">
        <f>SUM(J96,J286,J292,J306)</f>
        <v>0</v>
      </c>
      <c r="L94" s="176"/>
      <c r="M94" s="53"/>
      <c r="N94" s="42"/>
      <c r="O94" s="42"/>
      <c r="P94" s="100">
        <f>P96+P286+P292+P306</f>
        <v>3748.2896490000003</v>
      </c>
      <c r="Q94" s="42"/>
      <c r="R94" s="100">
        <f>R96+R286+R292+R306</f>
        <v>1163.7587826399999</v>
      </c>
      <c r="S94" s="42"/>
      <c r="T94" s="101">
        <f>T96+T286+T292+T306</f>
        <v>194.52390300000002</v>
      </c>
      <c r="AT94" s="14" t="s">
        <v>60</v>
      </c>
      <c r="AU94" s="14" t="s">
        <v>79</v>
      </c>
      <c r="BK94" s="102">
        <f>BK96+BK286+BK292+BK306</f>
        <v>0</v>
      </c>
    </row>
    <row r="95" spans="2:63" s="416" customFormat="1" ht="22.95" customHeight="1" x14ac:dyDescent="0.3">
      <c r="B95" s="24"/>
      <c r="C95" s="448" t="s">
        <v>107</v>
      </c>
      <c r="D95" s="440"/>
      <c r="E95" s="440"/>
      <c r="F95" s="449" t="s">
        <v>886</v>
      </c>
      <c r="G95" s="440"/>
      <c r="H95" s="440"/>
      <c r="I95" s="440"/>
      <c r="J95" s="450">
        <f>J177</f>
        <v>0</v>
      </c>
      <c r="K95" s="440"/>
      <c r="L95" s="176"/>
      <c r="M95" s="151"/>
      <c r="N95" s="46"/>
      <c r="O95" s="46"/>
      <c r="P95" s="277"/>
      <c r="Q95" s="46"/>
      <c r="R95" s="277"/>
      <c r="S95" s="46"/>
      <c r="T95" s="278"/>
      <c r="AT95" s="422"/>
      <c r="AU95" s="422"/>
      <c r="BK95" s="102"/>
    </row>
    <row r="96" spans="2:63" s="10" customFormat="1" ht="25.95" customHeight="1" x14ac:dyDescent="0.25">
      <c r="B96" s="103"/>
      <c r="D96" s="104" t="s">
        <v>60</v>
      </c>
      <c r="E96" s="105" t="s">
        <v>108</v>
      </c>
      <c r="F96" s="105" t="s">
        <v>109</v>
      </c>
      <c r="J96" s="106">
        <f>SUM(J97,J150,J158,J172,J178,J259,J276)</f>
        <v>0</v>
      </c>
      <c r="L96" s="175"/>
      <c r="M96" s="107"/>
      <c r="N96" s="108"/>
      <c r="O96" s="108"/>
      <c r="P96" s="109">
        <f>P97+P150+P158+P172+P178+P259+P276</f>
        <v>3631.0188490000005</v>
      </c>
      <c r="Q96" s="108"/>
      <c r="R96" s="109">
        <f>R97+R150+R158+R172+R178+R259+R276</f>
        <v>1161.79465024</v>
      </c>
      <c r="S96" s="108"/>
      <c r="T96" s="110">
        <f>T97+T150+T158+T172+T178+T259+T276</f>
        <v>194.52390300000002</v>
      </c>
      <c r="AR96" s="104" t="s">
        <v>67</v>
      </c>
      <c r="AT96" s="111" t="s">
        <v>60</v>
      </c>
      <c r="AU96" s="111" t="s">
        <v>61</v>
      </c>
      <c r="AY96" s="104" t="s">
        <v>110</v>
      </c>
      <c r="BK96" s="112">
        <f>BK97+BK150+BK158+BK172+BK178+BK259+BK276</f>
        <v>0</v>
      </c>
    </row>
    <row r="97" spans="2:65" s="10" customFormat="1" ht="22.95" customHeight="1" x14ac:dyDescent="0.25">
      <c r="B97" s="103"/>
      <c r="D97" s="104" t="s">
        <v>60</v>
      </c>
      <c r="E97" s="113" t="s">
        <v>67</v>
      </c>
      <c r="F97" s="113" t="s">
        <v>111</v>
      </c>
      <c r="J97" s="114">
        <f>SUM(J98:J148)</f>
        <v>0</v>
      </c>
      <c r="L97" s="175"/>
      <c r="M97" s="107"/>
      <c r="N97" s="108"/>
      <c r="O97" s="108"/>
      <c r="P97" s="109">
        <f>SUM(P98:P136)</f>
        <v>1922.9766549999999</v>
      </c>
      <c r="Q97" s="108"/>
      <c r="R97" s="109">
        <f>SUM(R98:R136)</f>
        <v>1121.5</v>
      </c>
      <c r="S97" s="108"/>
      <c r="T97" s="110">
        <f>SUM(T98:T136)</f>
        <v>90.272000000000006</v>
      </c>
      <c r="AR97" s="104" t="s">
        <v>67</v>
      </c>
      <c r="AT97" s="111" t="s">
        <v>60</v>
      </c>
      <c r="AU97" s="111" t="s">
        <v>67</v>
      </c>
      <c r="AY97" s="104" t="s">
        <v>110</v>
      </c>
      <c r="BK97" s="112">
        <f>SUM(BK98:BK136)</f>
        <v>0</v>
      </c>
    </row>
    <row r="98" spans="2:65" s="1" customFormat="1" ht="16.5" customHeight="1" x14ac:dyDescent="0.2">
      <c r="B98" s="115"/>
      <c r="C98" s="116" t="s">
        <v>67</v>
      </c>
      <c r="D98" s="116" t="s">
        <v>112</v>
      </c>
      <c r="E98" s="117" t="s">
        <v>113</v>
      </c>
      <c r="F98" s="118" t="s">
        <v>114</v>
      </c>
      <c r="G98" s="119" t="s">
        <v>115</v>
      </c>
      <c r="H98" s="120">
        <v>142</v>
      </c>
      <c r="I98" s="121"/>
      <c r="J98" s="121">
        <f>ROUND(I98*H98,2)</f>
        <v>0</v>
      </c>
      <c r="K98" s="118" t="s">
        <v>1</v>
      </c>
      <c r="L98" s="24"/>
      <c r="M98" s="44" t="s">
        <v>1</v>
      </c>
      <c r="N98" s="122" t="s">
        <v>32</v>
      </c>
      <c r="O98" s="123">
        <v>1.3140000000000001</v>
      </c>
      <c r="P98" s="123">
        <f>O98*H98</f>
        <v>186.58800000000002</v>
      </c>
      <c r="Q98" s="123">
        <v>0</v>
      </c>
      <c r="R98" s="123">
        <f>Q98*H98</f>
        <v>0</v>
      </c>
      <c r="S98" s="123">
        <v>0.316</v>
      </c>
      <c r="T98" s="124">
        <f>S98*H98</f>
        <v>44.872</v>
      </c>
      <c r="AR98" s="14" t="s">
        <v>116</v>
      </c>
      <c r="AT98" s="14" t="s">
        <v>112</v>
      </c>
      <c r="AU98" s="14" t="s">
        <v>69</v>
      </c>
      <c r="AY98" s="14" t="s">
        <v>110</v>
      </c>
      <c r="BE98" s="125">
        <f>IF(N98="základní",J98,0)</f>
        <v>0</v>
      </c>
      <c r="BF98" s="125">
        <f>IF(N98="snížená",J98,0)</f>
        <v>0</v>
      </c>
      <c r="BG98" s="125">
        <f>IF(N98="zákl. přenesená",J98,0)</f>
        <v>0</v>
      </c>
      <c r="BH98" s="125">
        <f>IF(N98="sníž. přenesená",J98,0)</f>
        <v>0</v>
      </c>
      <c r="BI98" s="125">
        <f>IF(N98="nulová",J98,0)</f>
        <v>0</v>
      </c>
      <c r="BJ98" s="14" t="s">
        <v>67</v>
      </c>
      <c r="BK98" s="125">
        <f>ROUND(I98*H98,2)</f>
        <v>0</v>
      </c>
      <c r="BL98" s="14" t="s">
        <v>116</v>
      </c>
      <c r="BM98" s="14" t="s">
        <v>117</v>
      </c>
    </row>
    <row r="99" spans="2:65" s="11" customFormat="1" x14ac:dyDescent="0.2">
      <c r="B99" s="126"/>
      <c r="D99" s="127" t="s">
        <v>118</v>
      </c>
      <c r="E99" s="128" t="s">
        <v>119</v>
      </c>
      <c r="F99" s="129" t="s">
        <v>120</v>
      </c>
      <c r="H99" s="130">
        <v>118</v>
      </c>
      <c r="L99" s="126"/>
      <c r="M99" s="131"/>
      <c r="N99" s="132"/>
      <c r="O99" s="132"/>
      <c r="P99" s="132"/>
      <c r="Q99" s="132"/>
      <c r="R99" s="132"/>
      <c r="S99" s="132"/>
      <c r="T99" s="133"/>
      <c r="AT99" s="128" t="s">
        <v>118</v>
      </c>
      <c r="AU99" s="128" t="s">
        <v>69</v>
      </c>
      <c r="AV99" s="11" t="s">
        <v>69</v>
      </c>
      <c r="AW99" s="11" t="s">
        <v>24</v>
      </c>
      <c r="AX99" s="11" t="s">
        <v>61</v>
      </c>
      <c r="AY99" s="128" t="s">
        <v>110</v>
      </c>
    </row>
    <row r="100" spans="2:65" s="11" customFormat="1" x14ac:dyDescent="0.2">
      <c r="B100" s="126"/>
      <c r="D100" s="127" t="s">
        <v>118</v>
      </c>
      <c r="E100" s="128" t="s">
        <v>121</v>
      </c>
      <c r="F100" s="129" t="s">
        <v>122</v>
      </c>
      <c r="H100" s="130">
        <v>24</v>
      </c>
      <c r="L100" s="126"/>
      <c r="M100" s="131"/>
      <c r="N100" s="132"/>
      <c r="O100" s="132"/>
      <c r="P100" s="132"/>
      <c r="Q100" s="132"/>
      <c r="R100" s="132"/>
      <c r="S100" s="132"/>
      <c r="T100" s="133"/>
      <c r="AT100" s="128" t="s">
        <v>118</v>
      </c>
      <c r="AU100" s="128" t="s">
        <v>69</v>
      </c>
      <c r="AV100" s="11" t="s">
        <v>69</v>
      </c>
      <c r="AW100" s="11" t="s">
        <v>24</v>
      </c>
      <c r="AX100" s="11" t="s">
        <v>61</v>
      </c>
      <c r="AY100" s="128" t="s">
        <v>110</v>
      </c>
    </row>
    <row r="101" spans="2:65" s="12" customFormat="1" x14ac:dyDescent="0.2">
      <c r="B101" s="134"/>
      <c r="D101" s="127" t="s">
        <v>118</v>
      </c>
      <c r="E101" s="135" t="s">
        <v>1</v>
      </c>
      <c r="F101" s="136" t="s">
        <v>123</v>
      </c>
      <c r="H101" s="137">
        <v>142</v>
      </c>
      <c r="L101" s="134"/>
      <c r="M101" s="138"/>
      <c r="N101" s="139"/>
      <c r="O101" s="139"/>
      <c r="P101" s="139"/>
      <c r="Q101" s="139"/>
      <c r="R101" s="139"/>
      <c r="S101" s="139"/>
      <c r="T101" s="140"/>
      <c r="AT101" s="135" t="s">
        <v>118</v>
      </c>
      <c r="AU101" s="135" t="s">
        <v>69</v>
      </c>
      <c r="AV101" s="12" t="s">
        <v>116</v>
      </c>
      <c r="AW101" s="12" t="s">
        <v>24</v>
      </c>
      <c r="AX101" s="12" t="s">
        <v>67</v>
      </c>
      <c r="AY101" s="135" t="s">
        <v>110</v>
      </c>
    </row>
    <row r="102" spans="2:65" s="1" customFormat="1" ht="16.5" customHeight="1" x14ac:dyDescent="0.2">
      <c r="B102" s="115"/>
      <c r="C102" s="116" t="s">
        <v>69</v>
      </c>
      <c r="D102" s="116" t="s">
        <v>112</v>
      </c>
      <c r="E102" s="117" t="s">
        <v>124</v>
      </c>
      <c r="F102" s="118" t="s">
        <v>125</v>
      </c>
      <c r="G102" s="119" t="s">
        <v>115</v>
      </c>
      <c r="H102" s="120">
        <v>130</v>
      </c>
      <c r="I102" s="121"/>
      <c r="J102" s="121">
        <f>ROUND(I102*H102,2)</f>
        <v>0</v>
      </c>
      <c r="K102" s="118" t="s">
        <v>1</v>
      </c>
      <c r="L102" s="24"/>
      <c r="M102" s="44" t="s">
        <v>1</v>
      </c>
      <c r="N102" s="122" t="s">
        <v>32</v>
      </c>
      <c r="O102" s="123">
        <v>0.46</v>
      </c>
      <c r="P102" s="123">
        <f>O102*H102</f>
        <v>59.800000000000004</v>
      </c>
      <c r="Q102" s="123">
        <v>0</v>
      </c>
      <c r="R102" s="123">
        <f>Q102*H102</f>
        <v>0</v>
      </c>
      <c r="S102" s="123">
        <v>0.3</v>
      </c>
      <c r="T102" s="124">
        <f>S102*H102</f>
        <v>39</v>
      </c>
      <c r="AR102" s="14" t="s">
        <v>116</v>
      </c>
      <c r="AT102" s="14" t="s">
        <v>112</v>
      </c>
      <c r="AU102" s="14" t="s">
        <v>69</v>
      </c>
      <c r="AY102" s="14" t="s">
        <v>110</v>
      </c>
      <c r="BE102" s="125">
        <f>IF(N102="základní",J102,0)</f>
        <v>0</v>
      </c>
      <c r="BF102" s="125">
        <f>IF(N102="snížená",J102,0)</f>
        <v>0</v>
      </c>
      <c r="BG102" s="125">
        <f>IF(N102="zákl. přenesená",J102,0)</f>
        <v>0</v>
      </c>
      <c r="BH102" s="125">
        <f>IF(N102="sníž. přenesená",J102,0)</f>
        <v>0</v>
      </c>
      <c r="BI102" s="125">
        <f>IF(N102="nulová",J102,0)</f>
        <v>0</v>
      </c>
      <c r="BJ102" s="14" t="s">
        <v>67</v>
      </c>
      <c r="BK102" s="125">
        <f>ROUND(I102*H102,2)</f>
        <v>0</v>
      </c>
      <c r="BL102" s="14" t="s">
        <v>116</v>
      </c>
      <c r="BM102" s="14" t="s">
        <v>126</v>
      </c>
    </row>
    <row r="103" spans="2:65" s="11" customFormat="1" x14ac:dyDescent="0.2">
      <c r="B103" s="126"/>
      <c r="D103" s="127" t="s">
        <v>118</v>
      </c>
      <c r="E103" s="128" t="s">
        <v>1</v>
      </c>
      <c r="F103" s="129" t="s">
        <v>127</v>
      </c>
      <c r="H103" s="130">
        <v>130</v>
      </c>
      <c r="L103" s="126"/>
      <c r="M103" s="131"/>
      <c r="N103" s="132"/>
      <c r="O103" s="132"/>
      <c r="P103" s="132"/>
      <c r="Q103" s="132"/>
      <c r="R103" s="132"/>
      <c r="S103" s="132"/>
      <c r="T103" s="133"/>
      <c r="AT103" s="128" t="s">
        <v>118</v>
      </c>
      <c r="AU103" s="128" t="s">
        <v>69</v>
      </c>
      <c r="AV103" s="11" t="s">
        <v>69</v>
      </c>
      <c r="AW103" s="11" t="s">
        <v>24</v>
      </c>
      <c r="AX103" s="11" t="s">
        <v>67</v>
      </c>
      <c r="AY103" s="128" t="s">
        <v>110</v>
      </c>
    </row>
    <row r="104" spans="2:65" s="1" customFormat="1" ht="16.5" customHeight="1" x14ac:dyDescent="0.2">
      <c r="B104" s="115"/>
      <c r="C104" s="116" t="s">
        <v>128</v>
      </c>
      <c r="D104" s="116" t="s">
        <v>112</v>
      </c>
      <c r="E104" s="117" t="s">
        <v>129</v>
      </c>
      <c r="F104" s="118" t="s">
        <v>130</v>
      </c>
      <c r="G104" s="119" t="s">
        <v>131</v>
      </c>
      <c r="H104" s="120">
        <v>4</v>
      </c>
      <c r="I104" s="121"/>
      <c r="J104" s="121">
        <f>ROUND(I104*H104,2)</f>
        <v>0</v>
      </c>
      <c r="K104" s="118" t="s">
        <v>1</v>
      </c>
      <c r="L104" s="24"/>
      <c r="M104" s="44" t="s">
        <v>1</v>
      </c>
      <c r="N104" s="122" t="s">
        <v>32</v>
      </c>
      <c r="O104" s="123">
        <v>0.38</v>
      </c>
      <c r="P104" s="123">
        <f>O104*H104</f>
        <v>1.52</v>
      </c>
      <c r="Q104" s="123">
        <v>0</v>
      </c>
      <c r="R104" s="123">
        <f>Q104*H104</f>
        <v>0</v>
      </c>
      <c r="S104" s="123">
        <v>1.6</v>
      </c>
      <c r="T104" s="124">
        <f>S104*H104</f>
        <v>6.4</v>
      </c>
      <c r="AR104" s="14" t="s">
        <v>116</v>
      </c>
      <c r="AT104" s="14" t="s">
        <v>112</v>
      </c>
      <c r="AU104" s="14" t="s">
        <v>69</v>
      </c>
      <c r="AY104" s="14" t="s">
        <v>110</v>
      </c>
      <c r="BE104" s="125">
        <f>IF(N104="základní",J104,0)</f>
        <v>0</v>
      </c>
      <c r="BF104" s="125">
        <f>IF(N104="snížená",J104,0)</f>
        <v>0</v>
      </c>
      <c r="BG104" s="125">
        <f>IF(N104="zákl. přenesená",J104,0)</f>
        <v>0</v>
      </c>
      <c r="BH104" s="125">
        <f>IF(N104="sníž. přenesená",J104,0)</f>
        <v>0</v>
      </c>
      <c r="BI104" s="125">
        <f>IF(N104="nulová",J104,0)</f>
        <v>0</v>
      </c>
      <c r="BJ104" s="14" t="s">
        <v>67</v>
      </c>
      <c r="BK104" s="125">
        <f>ROUND(I104*H104,2)</f>
        <v>0</v>
      </c>
      <c r="BL104" s="14" t="s">
        <v>116</v>
      </c>
      <c r="BM104" s="14" t="s">
        <v>132</v>
      </c>
    </row>
    <row r="105" spans="2:65" s="11" customFormat="1" x14ac:dyDescent="0.2">
      <c r="B105" s="126"/>
      <c r="D105" s="127" t="s">
        <v>118</v>
      </c>
      <c r="E105" s="128" t="s">
        <v>1</v>
      </c>
      <c r="F105" s="129" t="s">
        <v>116</v>
      </c>
      <c r="H105" s="130">
        <v>4</v>
      </c>
      <c r="L105" s="126"/>
      <c r="M105" s="131"/>
      <c r="N105" s="132"/>
      <c r="O105" s="132"/>
      <c r="P105" s="132"/>
      <c r="Q105" s="132"/>
      <c r="R105" s="132"/>
      <c r="S105" s="132"/>
      <c r="T105" s="133"/>
      <c r="AT105" s="128" t="s">
        <v>118</v>
      </c>
      <c r="AU105" s="128" t="s">
        <v>69</v>
      </c>
      <c r="AV105" s="11" t="s">
        <v>69</v>
      </c>
      <c r="AW105" s="11" t="s">
        <v>24</v>
      </c>
      <c r="AX105" s="11" t="s">
        <v>67</v>
      </c>
      <c r="AY105" s="128" t="s">
        <v>110</v>
      </c>
    </row>
    <row r="106" spans="2:65" s="1" customFormat="1" ht="30" customHeight="1" x14ac:dyDescent="0.2">
      <c r="B106" s="115"/>
      <c r="C106" s="116" t="s">
        <v>116</v>
      </c>
      <c r="D106" s="116" t="s">
        <v>112</v>
      </c>
      <c r="E106" s="117" t="s">
        <v>133</v>
      </c>
      <c r="F106" s="118" t="s">
        <v>134</v>
      </c>
      <c r="G106" s="119" t="s">
        <v>131</v>
      </c>
      <c r="H106" s="120">
        <v>3.456</v>
      </c>
      <c r="I106" s="121"/>
      <c r="J106" s="121">
        <f>ROUND(I106*H106,2)</f>
        <v>0</v>
      </c>
      <c r="K106" s="118" t="s">
        <v>1</v>
      </c>
      <c r="L106" s="24"/>
      <c r="M106" s="44" t="s">
        <v>1</v>
      </c>
      <c r="N106" s="122" t="s">
        <v>32</v>
      </c>
      <c r="O106" s="123">
        <v>3.9460000000000002</v>
      </c>
      <c r="P106" s="123">
        <f>O106*H106</f>
        <v>13.637376</v>
      </c>
      <c r="Q106" s="123">
        <v>0</v>
      </c>
      <c r="R106" s="123">
        <f>Q106*H106</f>
        <v>0</v>
      </c>
      <c r="S106" s="123">
        <v>0</v>
      </c>
      <c r="T106" s="124">
        <f>S106*H106</f>
        <v>0</v>
      </c>
      <c r="AR106" s="14" t="s">
        <v>116</v>
      </c>
      <c r="AT106" s="14" t="s">
        <v>112</v>
      </c>
      <c r="AU106" s="14" t="s">
        <v>69</v>
      </c>
      <c r="AY106" s="14" t="s">
        <v>110</v>
      </c>
      <c r="BE106" s="125">
        <f>IF(N106="základní",J106,0)</f>
        <v>0</v>
      </c>
      <c r="BF106" s="125">
        <f>IF(N106="snížená",J106,0)</f>
        <v>0</v>
      </c>
      <c r="BG106" s="125">
        <f>IF(N106="zákl. přenesená",J106,0)</f>
        <v>0</v>
      </c>
      <c r="BH106" s="125">
        <f>IF(N106="sníž. přenesená",J106,0)</f>
        <v>0</v>
      </c>
      <c r="BI106" s="125">
        <f>IF(N106="nulová",J106,0)</f>
        <v>0</v>
      </c>
      <c r="BJ106" s="14" t="s">
        <v>67</v>
      </c>
      <c r="BK106" s="125">
        <f>ROUND(I106*H106,2)</f>
        <v>0</v>
      </c>
      <c r="BL106" s="14" t="s">
        <v>116</v>
      </c>
      <c r="BM106" s="14" t="s">
        <v>135</v>
      </c>
    </row>
    <row r="107" spans="2:65" s="11" customFormat="1" x14ac:dyDescent="0.2">
      <c r="B107" s="126"/>
      <c r="D107" s="127" t="s">
        <v>118</v>
      </c>
      <c r="E107" s="128" t="s">
        <v>136</v>
      </c>
      <c r="F107" s="129" t="s">
        <v>137</v>
      </c>
      <c r="H107" s="130">
        <v>3.456</v>
      </c>
      <c r="L107" s="126"/>
      <c r="M107" s="131"/>
      <c r="N107" s="132"/>
      <c r="O107" s="132"/>
      <c r="P107" s="132"/>
      <c r="Q107" s="132"/>
      <c r="R107" s="132"/>
      <c r="S107" s="132"/>
      <c r="T107" s="133"/>
      <c r="AT107" s="128" t="s">
        <v>118</v>
      </c>
      <c r="AU107" s="128" t="s">
        <v>69</v>
      </c>
      <c r="AV107" s="11" t="s">
        <v>69</v>
      </c>
      <c r="AW107" s="11" t="s">
        <v>24</v>
      </c>
      <c r="AX107" s="11" t="s">
        <v>67</v>
      </c>
      <c r="AY107" s="128" t="s">
        <v>110</v>
      </c>
    </row>
    <row r="108" spans="2:65" s="1" customFormat="1" ht="16.5" customHeight="1" x14ac:dyDescent="0.2">
      <c r="B108" s="115"/>
      <c r="C108" s="116" t="s">
        <v>138</v>
      </c>
      <c r="D108" s="116" t="s">
        <v>112</v>
      </c>
      <c r="E108" s="117" t="s">
        <v>139</v>
      </c>
      <c r="F108" s="118" t="s">
        <v>140</v>
      </c>
      <c r="G108" s="119" t="s">
        <v>131</v>
      </c>
      <c r="H108" s="120">
        <v>82</v>
      </c>
      <c r="I108" s="121"/>
      <c r="J108" s="121">
        <f>ROUND(I108*H108,2)</f>
        <v>0</v>
      </c>
      <c r="K108" s="118" t="s">
        <v>1</v>
      </c>
      <c r="L108" s="24"/>
      <c r="M108" s="44" t="s">
        <v>1</v>
      </c>
      <c r="N108" s="122" t="s">
        <v>32</v>
      </c>
      <c r="O108" s="123">
        <v>9.7000000000000003E-2</v>
      </c>
      <c r="P108" s="123">
        <f>O108*H108</f>
        <v>7.9540000000000006</v>
      </c>
      <c r="Q108" s="123">
        <v>0</v>
      </c>
      <c r="R108" s="123">
        <f>Q108*H108</f>
        <v>0</v>
      </c>
      <c r="S108" s="123">
        <v>0</v>
      </c>
      <c r="T108" s="124">
        <f>S108*H108</f>
        <v>0</v>
      </c>
      <c r="AR108" s="14" t="s">
        <v>116</v>
      </c>
      <c r="AT108" s="14" t="s">
        <v>112</v>
      </c>
      <c r="AU108" s="14" t="s">
        <v>69</v>
      </c>
      <c r="AY108" s="14" t="s">
        <v>110</v>
      </c>
      <c r="BE108" s="125">
        <f>IF(N108="základní",J108,0)</f>
        <v>0</v>
      </c>
      <c r="BF108" s="125">
        <f>IF(N108="snížená",J108,0)</f>
        <v>0</v>
      </c>
      <c r="BG108" s="125">
        <f>IF(N108="zákl. přenesená",J108,0)</f>
        <v>0</v>
      </c>
      <c r="BH108" s="125">
        <f>IF(N108="sníž. přenesená",J108,0)</f>
        <v>0</v>
      </c>
      <c r="BI108" s="125">
        <f>IF(N108="nulová",J108,0)</f>
        <v>0</v>
      </c>
      <c r="BJ108" s="14" t="s">
        <v>67</v>
      </c>
      <c r="BK108" s="125">
        <f>ROUND(I108*H108,2)</f>
        <v>0</v>
      </c>
      <c r="BL108" s="14" t="s">
        <v>116</v>
      </c>
      <c r="BM108" s="14" t="s">
        <v>141</v>
      </c>
    </row>
    <row r="109" spans="2:65" s="11" customFormat="1" x14ac:dyDescent="0.2">
      <c r="B109" s="126"/>
      <c r="D109" s="127" t="s">
        <v>118</v>
      </c>
      <c r="E109" s="128" t="s">
        <v>1</v>
      </c>
      <c r="F109" s="129" t="s">
        <v>142</v>
      </c>
      <c r="H109" s="130">
        <v>82</v>
      </c>
      <c r="L109" s="126"/>
      <c r="M109" s="131"/>
      <c r="N109" s="132"/>
      <c r="O109" s="132"/>
      <c r="P109" s="132"/>
      <c r="Q109" s="132"/>
      <c r="R109" s="132"/>
      <c r="S109" s="132"/>
      <c r="T109" s="133"/>
      <c r="AT109" s="128" t="s">
        <v>118</v>
      </c>
      <c r="AU109" s="128" t="s">
        <v>69</v>
      </c>
      <c r="AV109" s="11" t="s">
        <v>69</v>
      </c>
      <c r="AW109" s="11" t="s">
        <v>24</v>
      </c>
      <c r="AX109" s="11" t="s">
        <v>67</v>
      </c>
      <c r="AY109" s="128" t="s">
        <v>110</v>
      </c>
    </row>
    <row r="110" spans="2:65" s="1" customFormat="1" ht="16.5" customHeight="1" x14ac:dyDescent="0.2">
      <c r="B110" s="115"/>
      <c r="C110" s="116" t="s">
        <v>143</v>
      </c>
      <c r="D110" s="116" t="s">
        <v>112</v>
      </c>
      <c r="E110" s="117" t="s">
        <v>144</v>
      </c>
      <c r="F110" s="118" t="s">
        <v>145</v>
      </c>
      <c r="G110" s="119" t="s">
        <v>131</v>
      </c>
      <c r="H110" s="120">
        <v>716.16</v>
      </c>
      <c r="I110" s="121"/>
      <c r="J110" s="121">
        <f>ROUND(I110*H110,2)</f>
        <v>0</v>
      </c>
      <c r="K110" s="118" t="s">
        <v>1</v>
      </c>
      <c r="L110" s="24"/>
      <c r="M110" s="44" t="s">
        <v>1</v>
      </c>
      <c r="N110" s="122" t="s">
        <v>32</v>
      </c>
      <c r="O110" s="123">
        <v>1.355</v>
      </c>
      <c r="P110" s="123">
        <f>O110*H110</f>
        <v>970.39679999999998</v>
      </c>
      <c r="Q110" s="123">
        <v>0</v>
      </c>
      <c r="R110" s="123">
        <f>Q110*H110</f>
        <v>0</v>
      </c>
      <c r="S110" s="123">
        <v>0</v>
      </c>
      <c r="T110" s="124">
        <f>S110*H110</f>
        <v>0</v>
      </c>
      <c r="AR110" s="14" t="s">
        <v>116</v>
      </c>
      <c r="AT110" s="14" t="s">
        <v>112</v>
      </c>
      <c r="AU110" s="14" t="s">
        <v>69</v>
      </c>
      <c r="AY110" s="14" t="s">
        <v>110</v>
      </c>
      <c r="BE110" s="125">
        <f>IF(N110="základní",J110,0)</f>
        <v>0</v>
      </c>
      <c r="BF110" s="125">
        <f>IF(N110="snížená",J110,0)</f>
        <v>0</v>
      </c>
      <c r="BG110" s="125">
        <f>IF(N110="zákl. přenesená",J110,0)</f>
        <v>0</v>
      </c>
      <c r="BH110" s="125">
        <f>IF(N110="sníž. přenesená",J110,0)</f>
        <v>0</v>
      </c>
      <c r="BI110" s="125">
        <f>IF(N110="nulová",J110,0)</f>
        <v>0</v>
      </c>
      <c r="BJ110" s="14" t="s">
        <v>67</v>
      </c>
      <c r="BK110" s="125">
        <f>ROUND(I110*H110,2)</f>
        <v>0</v>
      </c>
      <c r="BL110" s="14" t="s">
        <v>116</v>
      </c>
      <c r="BM110" s="14" t="s">
        <v>146</v>
      </c>
    </row>
    <row r="111" spans="2:65" s="11" customFormat="1" x14ac:dyDescent="0.2">
      <c r="B111" s="126"/>
      <c r="D111" s="127" t="s">
        <v>118</v>
      </c>
      <c r="E111" s="128" t="s">
        <v>1</v>
      </c>
      <c r="F111" s="129" t="s">
        <v>147</v>
      </c>
      <c r="H111" s="130">
        <v>338.4</v>
      </c>
      <c r="L111" s="126"/>
      <c r="M111" s="131"/>
      <c r="N111" s="132"/>
      <c r="O111" s="132"/>
      <c r="P111" s="132"/>
      <c r="Q111" s="132"/>
      <c r="R111" s="132"/>
      <c r="S111" s="132"/>
      <c r="T111" s="133"/>
      <c r="AT111" s="128" t="s">
        <v>118</v>
      </c>
      <c r="AU111" s="128" t="s">
        <v>69</v>
      </c>
      <c r="AV111" s="11" t="s">
        <v>69</v>
      </c>
      <c r="AW111" s="11" t="s">
        <v>24</v>
      </c>
      <c r="AX111" s="11" t="s">
        <v>61</v>
      </c>
      <c r="AY111" s="128" t="s">
        <v>110</v>
      </c>
    </row>
    <row r="112" spans="2:65" s="11" customFormat="1" x14ac:dyDescent="0.2">
      <c r="B112" s="126"/>
      <c r="D112" s="127" t="s">
        <v>118</v>
      </c>
      <c r="E112" s="128" t="s">
        <v>1</v>
      </c>
      <c r="F112" s="129" t="s">
        <v>148</v>
      </c>
      <c r="H112" s="130">
        <v>111.8</v>
      </c>
      <c r="L112" s="126"/>
      <c r="M112" s="131"/>
      <c r="N112" s="132"/>
      <c r="O112" s="132"/>
      <c r="P112" s="132"/>
      <c r="Q112" s="132"/>
      <c r="R112" s="132"/>
      <c r="S112" s="132"/>
      <c r="T112" s="133"/>
      <c r="AT112" s="128" t="s">
        <v>118</v>
      </c>
      <c r="AU112" s="128" t="s">
        <v>69</v>
      </c>
      <c r="AV112" s="11" t="s">
        <v>69</v>
      </c>
      <c r="AW112" s="11" t="s">
        <v>24</v>
      </c>
      <c r="AX112" s="11" t="s">
        <v>61</v>
      </c>
      <c r="AY112" s="128" t="s">
        <v>110</v>
      </c>
    </row>
    <row r="113" spans="2:65" s="11" customFormat="1" x14ac:dyDescent="0.2">
      <c r="B113" s="126"/>
      <c r="D113" s="127" t="s">
        <v>118</v>
      </c>
      <c r="E113" s="128" t="s">
        <v>1</v>
      </c>
      <c r="F113" s="129" t="s">
        <v>149</v>
      </c>
      <c r="H113" s="130">
        <v>97.24</v>
      </c>
      <c r="L113" s="126"/>
      <c r="M113" s="131"/>
      <c r="N113" s="132"/>
      <c r="O113" s="132"/>
      <c r="P113" s="132"/>
      <c r="Q113" s="132"/>
      <c r="R113" s="132"/>
      <c r="S113" s="132"/>
      <c r="T113" s="133"/>
      <c r="AT113" s="128" t="s">
        <v>118</v>
      </c>
      <c r="AU113" s="128" t="s">
        <v>69</v>
      </c>
      <c r="AV113" s="11" t="s">
        <v>69</v>
      </c>
      <c r="AW113" s="11" t="s">
        <v>24</v>
      </c>
      <c r="AX113" s="11" t="s">
        <v>61</v>
      </c>
      <c r="AY113" s="128" t="s">
        <v>110</v>
      </c>
    </row>
    <row r="114" spans="2:65" s="11" customFormat="1" x14ac:dyDescent="0.2">
      <c r="B114" s="126"/>
      <c r="D114" s="127" t="s">
        <v>118</v>
      </c>
      <c r="E114" s="128" t="s">
        <v>1</v>
      </c>
      <c r="F114" s="129" t="s">
        <v>150</v>
      </c>
      <c r="H114" s="130">
        <v>127.92</v>
      </c>
      <c r="L114" s="126"/>
      <c r="M114" s="131"/>
      <c r="N114" s="132"/>
      <c r="O114" s="132"/>
      <c r="P114" s="132"/>
      <c r="Q114" s="132"/>
      <c r="R114" s="132"/>
      <c r="S114" s="132"/>
      <c r="T114" s="133"/>
      <c r="AT114" s="128" t="s">
        <v>118</v>
      </c>
      <c r="AU114" s="128" t="s">
        <v>69</v>
      </c>
      <c r="AV114" s="11" t="s">
        <v>69</v>
      </c>
      <c r="AW114" s="11" t="s">
        <v>24</v>
      </c>
      <c r="AX114" s="11" t="s">
        <v>61</v>
      </c>
      <c r="AY114" s="128" t="s">
        <v>110</v>
      </c>
    </row>
    <row r="115" spans="2:65" s="11" customFormat="1" x14ac:dyDescent="0.2">
      <c r="B115" s="126"/>
      <c r="D115" s="127" t="s">
        <v>118</v>
      </c>
      <c r="E115" s="128" t="s">
        <v>1</v>
      </c>
      <c r="F115" s="129" t="s">
        <v>151</v>
      </c>
      <c r="H115" s="130">
        <v>40.799999999999997</v>
      </c>
      <c r="L115" s="126"/>
      <c r="M115" s="131"/>
      <c r="N115" s="132"/>
      <c r="O115" s="132"/>
      <c r="P115" s="132"/>
      <c r="Q115" s="132"/>
      <c r="R115" s="132"/>
      <c r="S115" s="132"/>
      <c r="T115" s="133"/>
      <c r="AT115" s="128" t="s">
        <v>118</v>
      </c>
      <c r="AU115" s="128" t="s">
        <v>69</v>
      </c>
      <c r="AV115" s="11" t="s">
        <v>69</v>
      </c>
      <c r="AW115" s="11" t="s">
        <v>24</v>
      </c>
      <c r="AX115" s="11" t="s">
        <v>61</v>
      </c>
      <c r="AY115" s="128" t="s">
        <v>110</v>
      </c>
    </row>
    <row r="116" spans="2:65" s="12" customFormat="1" x14ac:dyDescent="0.2">
      <c r="B116" s="134"/>
      <c r="D116" s="127" t="s">
        <v>118</v>
      </c>
      <c r="E116" s="135" t="s">
        <v>1</v>
      </c>
      <c r="F116" s="136" t="s">
        <v>123</v>
      </c>
      <c r="H116" s="137">
        <v>716.15999999999985</v>
      </c>
      <c r="L116" s="134"/>
      <c r="M116" s="138"/>
      <c r="N116" s="139"/>
      <c r="O116" s="139"/>
      <c r="P116" s="139"/>
      <c r="Q116" s="139"/>
      <c r="R116" s="139"/>
      <c r="S116" s="139"/>
      <c r="T116" s="140"/>
      <c r="AT116" s="135" t="s">
        <v>118</v>
      </c>
      <c r="AU116" s="135" t="s">
        <v>69</v>
      </c>
      <c r="AV116" s="12" t="s">
        <v>116</v>
      </c>
      <c r="AW116" s="12" t="s">
        <v>24</v>
      </c>
      <c r="AX116" s="12" t="s">
        <v>67</v>
      </c>
      <c r="AY116" s="135" t="s">
        <v>110</v>
      </c>
    </row>
    <row r="117" spans="2:65" s="1" customFormat="1" ht="16.5" customHeight="1" x14ac:dyDescent="0.2">
      <c r="B117" s="115"/>
      <c r="C117" s="116" t="s">
        <v>152</v>
      </c>
      <c r="D117" s="116" t="s">
        <v>112</v>
      </c>
      <c r="E117" s="117" t="s">
        <v>153</v>
      </c>
      <c r="F117" s="118" t="s">
        <v>154</v>
      </c>
      <c r="G117" s="119" t="s">
        <v>131</v>
      </c>
      <c r="H117" s="120">
        <v>21.78</v>
      </c>
      <c r="I117" s="121"/>
      <c r="J117" s="121">
        <f>ROUND(I117*H117,2)</f>
        <v>0</v>
      </c>
      <c r="K117" s="118" t="s">
        <v>1</v>
      </c>
      <c r="L117" s="24"/>
      <c r="M117" s="44" t="s">
        <v>1</v>
      </c>
      <c r="N117" s="122" t="s">
        <v>32</v>
      </c>
      <c r="O117" s="123">
        <v>4.62</v>
      </c>
      <c r="P117" s="123">
        <f>O117*H117</f>
        <v>100.62360000000001</v>
      </c>
      <c r="Q117" s="123">
        <v>0</v>
      </c>
      <c r="R117" s="123">
        <f>Q117*H117</f>
        <v>0</v>
      </c>
      <c r="S117" s="123">
        <v>0</v>
      </c>
      <c r="T117" s="124">
        <f>S117*H117</f>
        <v>0</v>
      </c>
      <c r="AR117" s="14" t="s">
        <v>116</v>
      </c>
      <c r="AT117" s="14" t="s">
        <v>112</v>
      </c>
      <c r="AU117" s="14" t="s">
        <v>69</v>
      </c>
      <c r="AY117" s="14" t="s">
        <v>110</v>
      </c>
      <c r="BE117" s="125">
        <f>IF(N117="základní",J117,0)</f>
        <v>0</v>
      </c>
      <c r="BF117" s="125">
        <f>IF(N117="snížená",J117,0)</f>
        <v>0</v>
      </c>
      <c r="BG117" s="125">
        <f>IF(N117="zákl. přenesená",J117,0)</f>
        <v>0</v>
      </c>
      <c r="BH117" s="125">
        <f>IF(N117="sníž. přenesená",J117,0)</f>
        <v>0</v>
      </c>
      <c r="BI117" s="125">
        <f>IF(N117="nulová",J117,0)</f>
        <v>0</v>
      </c>
      <c r="BJ117" s="14" t="s">
        <v>67</v>
      </c>
      <c r="BK117" s="125">
        <f>ROUND(I117*H117,2)</f>
        <v>0</v>
      </c>
      <c r="BL117" s="14" t="s">
        <v>116</v>
      </c>
      <c r="BM117" s="14" t="s">
        <v>155</v>
      </c>
    </row>
    <row r="118" spans="2:65" s="11" customFormat="1" x14ac:dyDescent="0.2">
      <c r="B118" s="126"/>
      <c r="D118" s="127" t="s">
        <v>118</v>
      </c>
      <c r="E118" s="128" t="s">
        <v>1</v>
      </c>
      <c r="F118" s="129" t="s">
        <v>156</v>
      </c>
      <c r="H118" s="130">
        <v>17.28</v>
      </c>
      <c r="L118" s="126"/>
      <c r="M118" s="131"/>
      <c r="N118" s="132"/>
      <c r="O118" s="132"/>
      <c r="P118" s="132"/>
      <c r="Q118" s="132"/>
      <c r="R118" s="132"/>
      <c r="S118" s="132"/>
      <c r="T118" s="133"/>
      <c r="AT118" s="128" t="s">
        <v>118</v>
      </c>
      <c r="AU118" s="128" t="s">
        <v>69</v>
      </c>
      <c r="AV118" s="11" t="s">
        <v>69</v>
      </c>
      <c r="AW118" s="11" t="s">
        <v>24</v>
      </c>
      <c r="AX118" s="11" t="s">
        <v>61</v>
      </c>
      <c r="AY118" s="128" t="s">
        <v>110</v>
      </c>
    </row>
    <row r="119" spans="2:65" s="11" customFormat="1" x14ac:dyDescent="0.2">
      <c r="B119" s="126"/>
      <c r="D119" s="127" t="s">
        <v>118</v>
      </c>
      <c r="E119" s="128" t="s">
        <v>1</v>
      </c>
      <c r="F119" s="129" t="s">
        <v>157</v>
      </c>
      <c r="H119" s="130">
        <v>4.5</v>
      </c>
      <c r="L119" s="126"/>
      <c r="M119" s="131"/>
      <c r="N119" s="132"/>
      <c r="O119" s="132"/>
      <c r="P119" s="132"/>
      <c r="Q119" s="132"/>
      <c r="R119" s="132"/>
      <c r="S119" s="132"/>
      <c r="T119" s="133"/>
      <c r="AT119" s="128" t="s">
        <v>118</v>
      </c>
      <c r="AU119" s="128" t="s">
        <v>69</v>
      </c>
      <c r="AV119" s="11" t="s">
        <v>69</v>
      </c>
      <c r="AW119" s="11" t="s">
        <v>24</v>
      </c>
      <c r="AX119" s="11" t="s">
        <v>61</v>
      </c>
      <c r="AY119" s="128" t="s">
        <v>110</v>
      </c>
    </row>
    <row r="120" spans="2:65" s="12" customFormat="1" x14ac:dyDescent="0.2">
      <c r="B120" s="134"/>
      <c r="D120" s="127" t="s">
        <v>118</v>
      </c>
      <c r="E120" s="135" t="s">
        <v>1</v>
      </c>
      <c r="F120" s="136" t="s">
        <v>123</v>
      </c>
      <c r="H120" s="137">
        <v>21.78</v>
      </c>
      <c r="L120" s="134"/>
      <c r="M120" s="138"/>
      <c r="N120" s="139"/>
      <c r="O120" s="139"/>
      <c r="P120" s="139"/>
      <c r="Q120" s="139"/>
      <c r="R120" s="139"/>
      <c r="S120" s="139"/>
      <c r="T120" s="140"/>
      <c r="AT120" s="135" t="s">
        <v>118</v>
      </c>
      <c r="AU120" s="135" t="s">
        <v>69</v>
      </c>
      <c r="AV120" s="12" t="s">
        <v>116</v>
      </c>
      <c r="AW120" s="12" t="s">
        <v>24</v>
      </c>
      <c r="AX120" s="12" t="s">
        <v>67</v>
      </c>
      <c r="AY120" s="135" t="s">
        <v>110</v>
      </c>
    </row>
    <row r="121" spans="2:65" s="1" customFormat="1" ht="16.5" customHeight="1" x14ac:dyDescent="0.2">
      <c r="B121" s="115"/>
      <c r="C121" s="116" t="s">
        <v>158</v>
      </c>
      <c r="D121" s="116" t="s">
        <v>112</v>
      </c>
      <c r="E121" s="117" t="s">
        <v>159</v>
      </c>
      <c r="F121" s="118" t="s">
        <v>160</v>
      </c>
      <c r="G121" s="119" t="s">
        <v>131</v>
      </c>
      <c r="H121" s="120">
        <v>224.30799999999999</v>
      </c>
      <c r="I121" s="121"/>
      <c r="J121" s="121">
        <f>ROUND(I121*H121,2)</f>
        <v>0</v>
      </c>
      <c r="K121" s="118" t="s">
        <v>1</v>
      </c>
      <c r="L121" s="24"/>
      <c r="M121" s="44" t="s">
        <v>1</v>
      </c>
      <c r="N121" s="122" t="s">
        <v>32</v>
      </c>
      <c r="O121" s="123">
        <v>4.0000000000000001E-3</v>
      </c>
      <c r="P121" s="123">
        <f>O121*H121</f>
        <v>0.89723200000000003</v>
      </c>
      <c r="Q121" s="123">
        <v>0</v>
      </c>
      <c r="R121" s="123">
        <f>Q121*H121</f>
        <v>0</v>
      </c>
      <c r="S121" s="123">
        <v>0</v>
      </c>
      <c r="T121" s="124">
        <f>S121*H121</f>
        <v>0</v>
      </c>
      <c r="AR121" s="14" t="s">
        <v>116</v>
      </c>
      <c r="AT121" s="14" t="s">
        <v>112</v>
      </c>
      <c r="AU121" s="14" t="s">
        <v>69</v>
      </c>
      <c r="AY121" s="14" t="s">
        <v>110</v>
      </c>
      <c r="BE121" s="125">
        <f>IF(N121="základní",J121,0)</f>
        <v>0</v>
      </c>
      <c r="BF121" s="125">
        <f>IF(N121="snížená",J121,0)</f>
        <v>0</v>
      </c>
      <c r="BG121" s="125">
        <f>IF(N121="zákl. přenesená",J121,0)</f>
        <v>0</v>
      </c>
      <c r="BH121" s="125">
        <f>IF(N121="sníž. přenesená",J121,0)</f>
        <v>0</v>
      </c>
      <c r="BI121" s="125">
        <f>IF(N121="nulová",J121,0)</f>
        <v>0</v>
      </c>
      <c r="BJ121" s="14" t="s">
        <v>67</v>
      </c>
      <c r="BK121" s="125">
        <f>ROUND(I121*H121,2)</f>
        <v>0</v>
      </c>
      <c r="BL121" s="14" t="s">
        <v>116</v>
      </c>
      <c r="BM121" s="14" t="s">
        <v>161</v>
      </c>
    </row>
    <row r="122" spans="2:65" s="11" customFormat="1" x14ac:dyDescent="0.2">
      <c r="B122" s="126"/>
      <c r="D122" s="127" t="s">
        <v>118</v>
      </c>
      <c r="E122" s="128" t="s">
        <v>1</v>
      </c>
      <c r="F122" s="129" t="s">
        <v>162</v>
      </c>
      <c r="H122" s="130">
        <v>224.30799999999999</v>
      </c>
      <c r="L122" s="126"/>
      <c r="M122" s="131"/>
      <c r="N122" s="132"/>
      <c r="O122" s="132"/>
      <c r="P122" s="132"/>
      <c r="Q122" s="132"/>
      <c r="R122" s="132"/>
      <c r="S122" s="132"/>
      <c r="T122" s="133"/>
      <c r="AT122" s="128" t="s">
        <v>118</v>
      </c>
      <c r="AU122" s="128" t="s">
        <v>69</v>
      </c>
      <c r="AV122" s="11" t="s">
        <v>69</v>
      </c>
      <c r="AW122" s="11" t="s">
        <v>24</v>
      </c>
      <c r="AX122" s="11" t="s">
        <v>67</v>
      </c>
      <c r="AY122" s="128" t="s">
        <v>110</v>
      </c>
    </row>
    <row r="123" spans="2:65" s="1" customFormat="1" ht="16.5" customHeight="1" x14ac:dyDescent="0.2">
      <c r="B123" s="115"/>
      <c r="C123" s="116" t="s">
        <v>163</v>
      </c>
      <c r="D123" s="116" t="s">
        <v>112</v>
      </c>
      <c r="E123" s="117" t="s">
        <v>164</v>
      </c>
      <c r="F123" s="118" t="s">
        <v>165</v>
      </c>
      <c r="G123" s="119" t="s">
        <v>131</v>
      </c>
      <c r="H123" s="120">
        <v>224.30799999999999</v>
      </c>
      <c r="I123" s="121"/>
      <c r="J123" s="121">
        <f>ROUND(I123*H123,2)</f>
        <v>0</v>
      </c>
      <c r="K123" s="118" t="s">
        <v>1</v>
      </c>
      <c r="L123" s="24"/>
      <c r="M123" s="44" t="s">
        <v>1</v>
      </c>
      <c r="N123" s="122" t="s">
        <v>32</v>
      </c>
      <c r="O123" s="123">
        <v>8.9999999999999993E-3</v>
      </c>
      <c r="P123" s="123">
        <f>O123*H123</f>
        <v>2.0187719999999998</v>
      </c>
      <c r="Q123" s="123">
        <v>0</v>
      </c>
      <c r="R123" s="123">
        <f>Q123*H123</f>
        <v>0</v>
      </c>
      <c r="S123" s="123">
        <v>0</v>
      </c>
      <c r="T123" s="124">
        <f>S123*H123</f>
        <v>0</v>
      </c>
      <c r="AR123" s="14" t="s">
        <v>116</v>
      </c>
      <c r="AT123" s="14" t="s">
        <v>112</v>
      </c>
      <c r="AU123" s="14" t="s">
        <v>69</v>
      </c>
      <c r="AY123" s="14" t="s">
        <v>110</v>
      </c>
      <c r="BE123" s="125">
        <f>IF(N123="základní",J123,0)</f>
        <v>0</v>
      </c>
      <c r="BF123" s="125">
        <f>IF(N123="snížená",J123,0)</f>
        <v>0</v>
      </c>
      <c r="BG123" s="125">
        <f>IF(N123="zákl. přenesená",J123,0)</f>
        <v>0</v>
      </c>
      <c r="BH123" s="125">
        <f>IF(N123="sníž. přenesená",J123,0)</f>
        <v>0</v>
      </c>
      <c r="BI123" s="125">
        <f>IF(N123="nulová",J123,0)</f>
        <v>0</v>
      </c>
      <c r="BJ123" s="14" t="s">
        <v>67</v>
      </c>
      <c r="BK123" s="125">
        <f>ROUND(I123*H123,2)</f>
        <v>0</v>
      </c>
      <c r="BL123" s="14" t="s">
        <v>116</v>
      </c>
      <c r="BM123" s="14" t="s">
        <v>166</v>
      </c>
    </row>
    <row r="124" spans="2:65" s="11" customFormat="1" x14ac:dyDescent="0.2">
      <c r="B124" s="126"/>
      <c r="D124" s="127" t="s">
        <v>118</v>
      </c>
      <c r="E124" s="128" t="s">
        <v>1</v>
      </c>
      <c r="F124" s="129" t="s">
        <v>162</v>
      </c>
      <c r="H124" s="130">
        <v>224.30799999999999</v>
      </c>
      <c r="L124" s="126"/>
      <c r="M124" s="131"/>
      <c r="N124" s="132"/>
      <c r="O124" s="132"/>
      <c r="P124" s="132"/>
      <c r="Q124" s="132"/>
      <c r="R124" s="132"/>
      <c r="S124" s="132"/>
      <c r="T124" s="133"/>
      <c r="AT124" s="128" t="s">
        <v>118</v>
      </c>
      <c r="AU124" s="128" t="s">
        <v>69</v>
      </c>
      <c r="AV124" s="11" t="s">
        <v>69</v>
      </c>
      <c r="AW124" s="11" t="s">
        <v>24</v>
      </c>
      <c r="AX124" s="11" t="s">
        <v>67</v>
      </c>
      <c r="AY124" s="128" t="s">
        <v>110</v>
      </c>
    </row>
    <row r="125" spans="2:65" s="1" customFormat="1" ht="16.5" customHeight="1" x14ac:dyDescent="0.2">
      <c r="B125" s="115"/>
      <c r="C125" s="116" t="s">
        <v>167</v>
      </c>
      <c r="D125" s="116" t="s">
        <v>112</v>
      </c>
      <c r="E125" s="117" t="s">
        <v>168</v>
      </c>
      <c r="F125" s="118" t="s">
        <v>169</v>
      </c>
      <c r="G125" s="119" t="s">
        <v>170</v>
      </c>
      <c r="H125" s="120">
        <v>37.5</v>
      </c>
      <c r="I125" s="121"/>
      <c r="J125" s="121">
        <f>ROUND(I125*H125,2)</f>
        <v>0</v>
      </c>
      <c r="K125" s="118" t="s">
        <v>1</v>
      </c>
      <c r="L125" s="24"/>
      <c r="M125" s="44" t="s">
        <v>1</v>
      </c>
      <c r="N125" s="122" t="s">
        <v>32</v>
      </c>
      <c r="O125" s="123">
        <v>0</v>
      </c>
      <c r="P125" s="123">
        <f>O125*H125</f>
        <v>0</v>
      </c>
      <c r="Q125" s="123">
        <v>0</v>
      </c>
      <c r="R125" s="123">
        <f>Q125*H125</f>
        <v>0</v>
      </c>
      <c r="S125" s="123">
        <v>0</v>
      </c>
      <c r="T125" s="124">
        <f>S125*H125</f>
        <v>0</v>
      </c>
      <c r="AR125" s="14" t="s">
        <v>116</v>
      </c>
      <c r="AT125" s="14" t="s">
        <v>112</v>
      </c>
      <c r="AU125" s="14" t="s">
        <v>69</v>
      </c>
      <c r="AY125" s="14" t="s">
        <v>110</v>
      </c>
      <c r="BE125" s="125">
        <f>IF(N125="základní",J125,0)</f>
        <v>0</v>
      </c>
      <c r="BF125" s="125">
        <f>IF(N125="snížená",J125,0)</f>
        <v>0</v>
      </c>
      <c r="BG125" s="125">
        <f>IF(N125="zákl. přenesená",J125,0)</f>
        <v>0</v>
      </c>
      <c r="BH125" s="125">
        <f>IF(N125="sníž. přenesená",J125,0)</f>
        <v>0</v>
      </c>
      <c r="BI125" s="125">
        <f>IF(N125="nulová",J125,0)</f>
        <v>0</v>
      </c>
      <c r="BJ125" s="14" t="s">
        <v>67</v>
      </c>
      <c r="BK125" s="125">
        <f>ROUND(I125*H125,2)</f>
        <v>0</v>
      </c>
      <c r="BL125" s="14" t="s">
        <v>116</v>
      </c>
      <c r="BM125" s="14" t="s">
        <v>171</v>
      </c>
    </row>
    <row r="126" spans="2:65" s="11" customFormat="1" x14ac:dyDescent="0.2">
      <c r="B126" s="126"/>
      <c r="D126" s="127" t="s">
        <v>118</v>
      </c>
      <c r="E126" s="128" t="s">
        <v>1</v>
      </c>
      <c r="F126" s="129" t="s">
        <v>172</v>
      </c>
      <c r="H126" s="130">
        <v>37.5</v>
      </c>
      <c r="L126" s="126"/>
      <c r="M126" s="131"/>
      <c r="N126" s="132"/>
      <c r="O126" s="132"/>
      <c r="P126" s="132"/>
      <c r="Q126" s="132"/>
      <c r="R126" s="132"/>
      <c r="S126" s="132"/>
      <c r="T126" s="133"/>
      <c r="AT126" s="128" t="s">
        <v>118</v>
      </c>
      <c r="AU126" s="128" t="s">
        <v>69</v>
      </c>
      <c r="AV126" s="11" t="s">
        <v>69</v>
      </c>
      <c r="AW126" s="11" t="s">
        <v>24</v>
      </c>
      <c r="AX126" s="11" t="s">
        <v>67</v>
      </c>
      <c r="AY126" s="128" t="s">
        <v>110</v>
      </c>
    </row>
    <row r="127" spans="2:65" s="1" customFormat="1" ht="16.5" customHeight="1" x14ac:dyDescent="0.2">
      <c r="B127" s="115"/>
      <c r="C127" s="116" t="s">
        <v>173</v>
      </c>
      <c r="D127" s="116" t="s">
        <v>112</v>
      </c>
      <c r="E127" s="117" t="s">
        <v>174</v>
      </c>
      <c r="F127" s="118" t="s">
        <v>175</v>
      </c>
      <c r="G127" s="119" t="s">
        <v>131</v>
      </c>
      <c r="H127" s="120">
        <v>448.625</v>
      </c>
      <c r="I127" s="121"/>
      <c r="J127" s="121">
        <f>ROUND(I127*H127,2)</f>
        <v>0</v>
      </c>
      <c r="K127" s="118" t="s">
        <v>1</v>
      </c>
      <c r="L127" s="24"/>
      <c r="M127" s="44" t="s">
        <v>1</v>
      </c>
      <c r="N127" s="122" t="s">
        <v>32</v>
      </c>
      <c r="O127" s="123">
        <v>0.29899999999999999</v>
      </c>
      <c r="P127" s="123">
        <f>O127*H127</f>
        <v>134.13887499999998</v>
      </c>
      <c r="Q127" s="123">
        <v>0</v>
      </c>
      <c r="R127" s="123">
        <f>Q127*H127</f>
        <v>0</v>
      </c>
      <c r="S127" s="123">
        <v>0</v>
      </c>
      <c r="T127" s="124">
        <f>S127*H127</f>
        <v>0</v>
      </c>
      <c r="AR127" s="14" t="s">
        <v>116</v>
      </c>
      <c r="AT127" s="14" t="s">
        <v>112</v>
      </c>
      <c r="AU127" s="14" t="s">
        <v>69</v>
      </c>
      <c r="AY127" s="14" t="s">
        <v>110</v>
      </c>
      <c r="BE127" s="125">
        <f>IF(N127="základní",J127,0)</f>
        <v>0</v>
      </c>
      <c r="BF127" s="125">
        <f>IF(N127="snížená",J127,0)</f>
        <v>0</v>
      </c>
      <c r="BG127" s="125">
        <f>IF(N127="zákl. přenesená",J127,0)</f>
        <v>0</v>
      </c>
      <c r="BH127" s="125">
        <f>IF(N127="sníž. přenesená",J127,0)</f>
        <v>0</v>
      </c>
      <c r="BI127" s="125">
        <f>IF(N127="nulová",J127,0)</f>
        <v>0</v>
      </c>
      <c r="BJ127" s="14" t="s">
        <v>67</v>
      </c>
      <c r="BK127" s="125">
        <f>ROUND(I127*H127,2)</f>
        <v>0</v>
      </c>
      <c r="BL127" s="14" t="s">
        <v>116</v>
      </c>
      <c r="BM127" s="14" t="s">
        <v>176</v>
      </c>
    </row>
    <row r="128" spans="2:65" s="11" customFormat="1" x14ac:dyDescent="0.2">
      <c r="B128" s="126"/>
      <c r="D128" s="127" t="s">
        <v>118</v>
      </c>
      <c r="E128" s="128" t="s">
        <v>1</v>
      </c>
      <c r="F128" s="129" t="s">
        <v>177</v>
      </c>
      <c r="H128" s="130">
        <v>448.625</v>
      </c>
      <c r="L128" s="126"/>
      <c r="M128" s="131"/>
      <c r="N128" s="132"/>
      <c r="O128" s="132"/>
      <c r="P128" s="132"/>
      <c r="Q128" s="132"/>
      <c r="R128" s="132"/>
      <c r="S128" s="132"/>
      <c r="T128" s="133"/>
      <c r="AT128" s="128" t="s">
        <v>118</v>
      </c>
      <c r="AU128" s="128" t="s">
        <v>69</v>
      </c>
      <c r="AV128" s="11" t="s">
        <v>69</v>
      </c>
      <c r="AW128" s="11" t="s">
        <v>24</v>
      </c>
      <c r="AX128" s="11" t="s">
        <v>67</v>
      </c>
      <c r="AY128" s="128" t="s">
        <v>110</v>
      </c>
    </row>
    <row r="129" spans="2:65" s="1" customFormat="1" ht="16.5" customHeight="1" x14ac:dyDescent="0.2">
      <c r="B129" s="115"/>
      <c r="C129" s="116" t="s">
        <v>178</v>
      </c>
      <c r="D129" s="116" t="s">
        <v>112</v>
      </c>
      <c r="E129" s="117" t="s">
        <v>179</v>
      </c>
      <c r="F129" s="118" t="s">
        <v>180</v>
      </c>
      <c r="G129" s="119" t="s">
        <v>131</v>
      </c>
      <c r="H129" s="120">
        <v>224.30799999999999</v>
      </c>
      <c r="I129" s="121"/>
      <c r="J129" s="121">
        <f>ROUND(I129*H129,2)</f>
        <v>0</v>
      </c>
      <c r="K129" s="118" t="s">
        <v>1</v>
      </c>
      <c r="L129" s="24"/>
      <c r="M129" s="44" t="s">
        <v>1</v>
      </c>
      <c r="N129" s="122" t="s">
        <v>32</v>
      </c>
      <c r="O129" s="123">
        <v>1.5</v>
      </c>
      <c r="P129" s="123">
        <f>O129*H129</f>
        <v>336.46199999999999</v>
      </c>
      <c r="Q129" s="123">
        <v>0</v>
      </c>
      <c r="R129" s="123">
        <f>Q129*H129</f>
        <v>0</v>
      </c>
      <c r="S129" s="123">
        <v>0</v>
      </c>
      <c r="T129" s="124">
        <f>S129*H129</f>
        <v>0</v>
      </c>
      <c r="AR129" s="14" t="s">
        <v>116</v>
      </c>
      <c r="AT129" s="14" t="s">
        <v>112</v>
      </c>
      <c r="AU129" s="14" t="s">
        <v>69</v>
      </c>
      <c r="AY129" s="14" t="s">
        <v>110</v>
      </c>
      <c r="BE129" s="125">
        <f>IF(N129="základní",J129,0)</f>
        <v>0</v>
      </c>
      <c r="BF129" s="125">
        <f>IF(N129="snížená",J129,0)</f>
        <v>0</v>
      </c>
      <c r="BG129" s="125">
        <f>IF(N129="zákl. přenesená",J129,0)</f>
        <v>0</v>
      </c>
      <c r="BH129" s="125">
        <f>IF(N129="sníž. přenesená",J129,0)</f>
        <v>0</v>
      </c>
      <c r="BI129" s="125">
        <f>IF(N129="nulová",J129,0)</f>
        <v>0</v>
      </c>
      <c r="BJ129" s="14" t="s">
        <v>67</v>
      </c>
      <c r="BK129" s="125">
        <f>ROUND(I129*H129,2)</f>
        <v>0</v>
      </c>
      <c r="BL129" s="14" t="s">
        <v>116</v>
      </c>
      <c r="BM129" s="14" t="s">
        <v>181</v>
      </c>
    </row>
    <row r="130" spans="2:65" s="11" customFormat="1" x14ac:dyDescent="0.2">
      <c r="B130" s="126"/>
      <c r="D130" s="127" t="s">
        <v>118</v>
      </c>
      <c r="E130" s="128" t="s">
        <v>1</v>
      </c>
      <c r="F130" s="129" t="s">
        <v>182</v>
      </c>
      <c r="H130" s="130">
        <v>224.30799999999999</v>
      </c>
      <c r="L130" s="126"/>
      <c r="M130" s="131"/>
      <c r="N130" s="132"/>
      <c r="O130" s="132"/>
      <c r="P130" s="132"/>
      <c r="Q130" s="132"/>
      <c r="R130" s="132"/>
      <c r="S130" s="132"/>
      <c r="T130" s="133"/>
      <c r="AT130" s="128" t="s">
        <v>118</v>
      </c>
      <c r="AU130" s="128" t="s">
        <v>69</v>
      </c>
      <c r="AV130" s="11" t="s">
        <v>69</v>
      </c>
      <c r="AW130" s="11" t="s">
        <v>24</v>
      </c>
      <c r="AX130" s="11" t="s">
        <v>67</v>
      </c>
      <c r="AY130" s="128" t="s">
        <v>110</v>
      </c>
    </row>
    <row r="131" spans="2:65" s="1" customFormat="1" ht="16.5" customHeight="1" x14ac:dyDescent="0.2">
      <c r="B131" s="115"/>
      <c r="C131" s="141" t="s">
        <v>183</v>
      </c>
      <c r="D131" s="141" t="s">
        <v>184</v>
      </c>
      <c r="E131" s="142" t="s">
        <v>185</v>
      </c>
      <c r="F131" s="143" t="s">
        <v>186</v>
      </c>
      <c r="G131" s="144" t="s">
        <v>170</v>
      </c>
      <c r="H131" s="145">
        <v>373.83300000000003</v>
      </c>
      <c r="I131" s="146"/>
      <c r="J131" s="146">
        <f>ROUND(I131*H131,2)</f>
        <v>0</v>
      </c>
      <c r="K131" s="143" t="s">
        <v>1</v>
      </c>
      <c r="L131" s="147"/>
      <c r="M131" s="148" t="s">
        <v>1</v>
      </c>
      <c r="N131" s="149" t="s">
        <v>32</v>
      </c>
      <c r="O131" s="123">
        <v>0</v>
      </c>
      <c r="P131" s="123">
        <f>O131*H131</f>
        <v>0</v>
      </c>
      <c r="Q131" s="123">
        <v>1</v>
      </c>
      <c r="R131" s="123">
        <f>Q131*H131</f>
        <v>373.83300000000003</v>
      </c>
      <c r="S131" s="123">
        <v>0</v>
      </c>
      <c r="T131" s="124">
        <f>S131*H131</f>
        <v>0</v>
      </c>
      <c r="AR131" s="14" t="s">
        <v>158</v>
      </c>
      <c r="AT131" s="14" t="s">
        <v>184</v>
      </c>
      <c r="AU131" s="14" t="s">
        <v>69</v>
      </c>
      <c r="AY131" s="14" t="s">
        <v>110</v>
      </c>
      <c r="BE131" s="125">
        <f>IF(N131="základní",J131,0)</f>
        <v>0</v>
      </c>
      <c r="BF131" s="125">
        <f>IF(N131="snížená",J131,0)</f>
        <v>0</v>
      </c>
      <c r="BG131" s="125">
        <f>IF(N131="zákl. přenesená",J131,0)</f>
        <v>0</v>
      </c>
      <c r="BH131" s="125">
        <f>IF(N131="sníž. přenesená",J131,0)</f>
        <v>0</v>
      </c>
      <c r="BI131" s="125">
        <f>IF(N131="nulová",J131,0)</f>
        <v>0</v>
      </c>
      <c r="BJ131" s="14" t="s">
        <v>67</v>
      </c>
      <c r="BK131" s="125">
        <f>ROUND(I131*H131,2)</f>
        <v>0</v>
      </c>
      <c r="BL131" s="14" t="s">
        <v>116</v>
      </c>
      <c r="BM131" s="14" t="s">
        <v>187</v>
      </c>
    </row>
    <row r="132" spans="2:65" s="11" customFormat="1" x14ac:dyDescent="0.2">
      <c r="B132" s="126"/>
      <c r="D132" s="127" t="s">
        <v>118</v>
      </c>
      <c r="E132" s="128" t="s">
        <v>1</v>
      </c>
      <c r="F132" s="129" t="s">
        <v>188</v>
      </c>
      <c r="H132" s="130">
        <v>373.83300000000003</v>
      </c>
      <c r="L132" s="126"/>
      <c r="M132" s="131"/>
      <c r="N132" s="132"/>
      <c r="O132" s="132"/>
      <c r="P132" s="132"/>
      <c r="Q132" s="132"/>
      <c r="R132" s="132"/>
      <c r="S132" s="132"/>
      <c r="T132" s="133"/>
      <c r="AT132" s="128" t="s">
        <v>118</v>
      </c>
      <c r="AU132" s="128" t="s">
        <v>69</v>
      </c>
      <c r="AV132" s="11" t="s">
        <v>69</v>
      </c>
      <c r="AW132" s="11" t="s">
        <v>24</v>
      </c>
      <c r="AX132" s="11" t="s">
        <v>67</v>
      </c>
      <c r="AY132" s="128" t="s">
        <v>110</v>
      </c>
    </row>
    <row r="133" spans="2:65" s="1" customFormat="1" ht="16.5" customHeight="1" x14ac:dyDescent="0.2">
      <c r="B133" s="115"/>
      <c r="C133" s="141" t="s">
        <v>189</v>
      </c>
      <c r="D133" s="141" t="s">
        <v>184</v>
      </c>
      <c r="E133" s="142" t="s">
        <v>190</v>
      </c>
      <c r="F133" s="143" t="s">
        <v>191</v>
      </c>
      <c r="G133" s="144" t="s">
        <v>170</v>
      </c>
      <c r="H133" s="145">
        <v>747.66700000000003</v>
      </c>
      <c r="I133" s="146"/>
      <c r="J133" s="146">
        <f>ROUND(I133*H133,2)</f>
        <v>0</v>
      </c>
      <c r="K133" s="143" t="s">
        <v>1</v>
      </c>
      <c r="L133" s="147"/>
      <c r="M133" s="148" t="s">
        <v>1</v>
      </c>
      <c r="N133" s="149" t="s">
        <v>32</v>
      </c>
      <c r="O133" s="123">
        <v>0</v>
      </c>
      <c r="P133" s="123">
        <f>O133*H133</f>
        <v>0</v>
      </c>
      <c r="Q133" s="123">
        <v>1</v>
      </c>
      <c r="R133" s="123">
        <f>Q133*H133</f>
        <v>747.66700000000003</v>
      </c>
      <c r="S133" s="123">
        <v>0</v>
      </c>
      <c r="T133" s="124">
        <f>S133*H133</f>
        <v>0</v>
      </c>
      <c r="AR133" s="14" t="s">
        <v>158</v>
      </c>
      <c r="AT133" s="14" t="s">
        <v>184</v>
      </c>
      <c r="AU133" s="14" t="s">
        <v>69</v>
      </c>
      <c r="AY133" s="14" t="s">
        <v>110</v>
      </c>
      <c r="BE133" s="125">
        <f>IF(N133="základní",J133,0)</f>
        <v>0</v>
      </c>
      <c r="BF133" s="125">
        <f>IF(N133="snížená",J133,0)</f>
        <v>0</v>
      </c>
      <c r="BG133" s="125">
        <f>IF(N133="zákl. přenesená",J133,0)</f>
        <v>0</v>
      </c>
      <c r="BH133" s="125">
        <f>IF(N133="sníž. přenesená",J133,0)</f>
        <v>0</v>
      </c>
      <c r="BI133" s="125">
        <f>IF(N133="nulová",J133,0)</f>
        <v>0</v>
      </c>
      <c r="BJ133" s="14" t="s">
        <v>67</v>
      </c>
      <c r="BK133" s="125">
        <f>ROUND(I133*H133,2)</f>
        <v>0</v>
      </c>
      <c r="BL133" s="14" t="s">
        <v>116</v>
      </c>
      <c r="BM133" s="14" t="s">
        <v>192</v>
      </c>
    </row>
    <row r="134" spans="2:65" s="11" customFormat="1" x14ac:dyDescent="0.2">
      <c r="B134" s="126"/>
      <c r="D134" s="127" t="s">
        <v>118</v>
      </c>
      <c r="E134" s="128" t="s">
        <v>1</v>
      </c>
      <c r="F134" s="129" t="s">
        <v>193</v>
      </c>
      <c r="H134" s="130">
        <v>747.66700000000003</v>
      </c>
      <c r="L134" s="126"/>
      <c r="M134" s="131"/>
      <c r="N134" s="132"/>
      <c r="O134" s="132"/>
      <c r="P134" s="132"/>
      <c r="Q134" s="132"/>
      <c r="R134" s="132"/>
      <c r="S134" s="132"/>
      <c r="T134" s="133"/>
      <c r="AT134" s="128" t="s">
        <v>118</v>
      </c>
      <c r="AU134" s="128" t="s">
        <v>69</v>
      </c>
      <c r="AV134" s="11" t="s">
        <v>69</v>
      </c>
      <c r="AW134" s="11" t="s">
        <v>24</v>
      </c>
      <c r="AX134" s="11" t="s">
        <v>67</v>
      </c>
      <c r="AY134" s="128" t="s">
        <v>110</v>
      </c>
    </row>
    <row r="135" spans="2:65" s="1" customFormat="1" ht="16.5" customHeight="1" x14ac:dyDescent="0.2">
      <c r="B135" s="115"/>
      <c r="C135" s="116" t="s">
        <v>8</v>
      </c>
      <c r="D135" s="116" t="s">
        <v>112</v>
      </c>
      <c r="E135" s="117" t="s">
        <v>194</v>
      </c>
      <c r="F135" s="118" t="s">
        <v>195</v>
      </c>
      <c r="G135" s="119" t="s">
        <v>115</v>
      </c>
      <c r="H135" s="120">
        <v>838</v>
      </c>
      <c r="I135" s="121"/>
      <c r="J135" s="121">
        <f>ROUND(I135*H135,2)</f>
        <v>0</v>
      </c>
      <c r="K135" s="118" t="s">
        <v>1</v>
      </c>
      <c r="L135" s="24"/>
      <c r="M135" s="44" t="s">
        <v>1</v>
      </c>
      <c r="N135" s="122" t="s">
        <v>32</v>
      </c>
      <c r="O135" s="123">
        <v>0.13</v>
      </c>
      <c r="P135" s="123">
        <f>O135*H135</f>
        <v>108.94</v>
      </c>
      <c r="Q135" s="123">
        <v>0</v>
      </c>
      <c r="R135" s="123">
        <f>Q135*H135</f>
        <v>0</v>
      </c>
      <c r="S135" s="123">
        <v>0</v>
      </c>
      <c r="T135" s="124">
        <f>S135*H135</f>
        <v>0</v>
      </c>
      <c r="AR135" s="14" t="s">
        <v>116</v>
      </c>
      <c r="AT135" s="14" t="s">
        <v>112</v>
      </c>
      <c r="AU135" s="14" t="s">
        <v>69</v>
      </c>
      <c r="AY135" s="14" t="s">
        <v>110</v>
      </c>
      <c r="BE135" s="125">
        <f>IF(N135="základní",J135,0)</f>
        <v>0</v>
      </c>
      <c r="BF135" s="125">
        <f>IF(N135="snížená",J135,0)</f>
        <v>0</v>
      </c>
      <c r="BG135" s="125">
        <f>IF(N135="zákl. přenesená",J135,0)</f>
        <v>0</v>
      </c>
      <c r="BH135" s="125">
        <f>IF(N135="sníž. přenesená",J135,0)</f>
        <v>0</v>
      </c>
      <c r="BI135" s="125">
        <f>IF(N135="nulová",J135,0)</f>
        <v>0</v>
      </c>
      <c r="BJ135" s="14" t="s">
        <v>67</v>
      </c>
      <c r="BK135" s="125">
        <f>ROUND(I135*H135,2)</f>
        <v>0</v>
      </c>
      <c r="BL135" s="14" t="s">
        <v>116</v>
      </c>
      <c r="BM135" s="14" t="s">
        <v>196</v>
      </c>
    </row>
    <row r="136" spans="2:65" s="11" customFormat="1" x14ac:dyDescent="0.2">
      <c r="B136" s="126"/>
      <c r="D136" s="127" t="s">
        <v>118</v>
      </c>
      <c r="E136" s="128" t="s">
        <v>1</v>
      </c>
      <c r="F136" s="129" t="s">
        <v>197</v>
      </c>
      <c r="H136" s="130">
        <v>838</v>
      </c>
      <c r="L136" s="126"/>
      <c r="M136" s="131"/>
      <c r="N136" s="132"/>
      <c r="O136" s="132"/>
      <c r="P136" s="132"/>
      <c r="Q136" s="132"/>
      <c r="R136" s="132"/>
      <c r="S136" s="132"/>
      <c r="T136" s="133"/>
      <c r="AT136" s="128" t="s">
        <v>118</v>
      </c>
      <c r="AU136" s="128" t="s">
        <v>69</v>
      </c>
      <c r="AV136" s="11" t="s">
        <v>69</v>
      </c>
      <c r="AW136" s="11" t="s">
        <v>24</v>
      </c>
      <c r="AX136" s="11" t="s">
        <v>67</v>
      </c>
      <c r="AY136" s="128" t="s">
        <v>110</v>
      </c>
    </row>
    <row r="137" spans="2:65" s="11" customFormat="1" ht="23.25" customHeight="1" x14ac:dyDescent="0.2">
      <c r="B137" s="126"/>
      <c r="C137" s="181">
        <v>16</v>
      </c>
      <c r="D137" s="116" t="s">
        <v>112</v>
      </c>
      <c r="E137" s="117" t="s">
        <v>582</v>
      </c>
      <c r="F137" s="118" t="s">
        <v>583</v>
      </c>
      <c r="G137" s="119" t="s">
        <v>312</v>
      </c>
      <c r="H137" s="120">
        <v>2</v>
      </c>
      <c r="I137" s="121"/>
      <c r="J137" s="121">
        <f t="shared" ref="J137:J142" si="0">ROUND(I137*H137,2)</f>
        <v>0</v>
      </c>
      <c r="K137" s="118" t="s">
        <v>505</v>
      </c>
      <c r="L137" s="126"/>
      <c r="M137" s="131"/>
      <c r="N137" s="132"/>
      <c r="O137" s="132"/>
      <c r="P137" s="132"/>
      <c r="Q137" s="132"/>
      <c r="R137" s="132"/>
      <c r="S137" s="132"/>
      <c r="T137" s="133"/>
      <c r="AT137" s="128"/>
      <c r="AU137" s="128"/>
      <c r="AY137" s="128"/>
    </row>
    <row r="138" spans="2:65" s="11" customFormat="1" ht="20.399999999999999" x14ac:dyDescent="0.2">
      <c r="B138" s="126"/>
      <c r="C138" s="181">
        <v>17</v>
      </c>
      <c r="D138" s="116" t="s">
        <v>112</v>
      </c>
      <c r="E138" s="117" t="s">
        <v>584</v>
      </c>
      <c r="F138" s="118" t="s">
        <v>585</v>
      </c>
      <c r="G138" s="119" t="s">
        <v>312</v>
      </c>
      <c r="H138" s="120">
        <v>2</v>
      </c>
      <c r="I138" s="121"/>
      <c r="J138" s="121">
        <f t="shared" si="0"/>
        <v>0</v>
      </c>
      <c r="K138" s="118" t="s">
        <v>505</v>
      </c>
      <c r="L138" s="126"/>
      <c r="M138" s="131"/>
      <c r="N138" s="132"/>
      <c r="O138" s="132"/>
      <c r="P138" s="132"/>
      <c r="Q138" s="132"/>
      <c r="R138" s="132"/>
      <c r="S138" s="132"/>
      <c r="T138" s="133"/>
      <c r="AT138" s="128"/>
      <c r="AU138" s="128"/>
      <c r="AY138" s="128"/>
    </row>
    <row r="139" spans="2:65" s="11" customFormat="1" ht="21" customHeight="1" x14ac:dyDescent="0.2">
      <c r="B139" s="126"/>
      <c r="C139" s="219">
        <v>18</v>
      </c>
      <c r="D139" s="141" t="s">
        <v>184</v>
      </c>
      <c r="E139" s="142" t="s">
        <v>586</v>
      </c>
      <c r="F139" s="143" t="s">
        <v>587</v>
      </c>
      <c r="G139" s="144" t="s">
        <v>312</v>
      </c>
      <c r="H139" s="145">
        <v>2</v>
      </c>
      <c r="I139" s="146"/>
      <c r="J139" s="146">
        <f t="shared" si="0"/>
        <v>0</v>
      </c>
      <c r="K139" s="143" t="s">
        <v>505</v>
      </c>
      <c r="L139" s="126"/>
      <c r="M139" s="131"/>
      <c r="N139" s="132"/>
      <c r="O139" s="132"/>
      <c r="P139" s="132"/>
      <c r="Q139" s="132"/>
      <c r="R139" s="132"/>
      <c r="S139" s="132"/>
      <c r="T139" s="133"/>
      <c r="AT139" s="128"/>
      <c r="AU139" s="128"/>
      <c r="AY139" s="128"/>
    </row>
    <row r="140" spans="2:65" s="11" customFormat="1" ht="22.5" customHeight="1" x14ac:dyDescent="0.2">
      <c r="B140" s="126"/>
      <c r="C140" s="181">
        <v>19</v>
      </c>
      <c r="D140" s="116" t="s">
        <v>112</v>
      </c>
      <c r="E140" s="117" t="s">
        <v>588</v>
      </c>
      <c r="F140" s="118" t="s">
        <v>589</v>
      </c>
      <c r="G140" s="119" t="s">
        <v>243</v>
      </c>
      <c r="H140" s="120">
        <v>2</v>
      </c>
      <c r="I140" s="121"/>
      <c r="J140" s="121">
        <f t="shared" si="0"/>
        <v>0</v>
      </c>
      <c r="K140" s="118" t="s">
        <v>505</v>
      </c>
      <c r="L140" s="126"/>
      <c r="M140" s="131"/>
      <c r="N140" s="132"/>
      <c r="O140" s="132"/>
      <c r="P140" s="132"/>
      <c r="Q140" s="132"/>
      <c r="R140" s="132"/>
      <c r="S140" s="132"/>
      <c r="T140" s="133"/>
      <c r="AT140" s="128"/>
      <c r="AU140" s="128"/>
      <c r="AY140" s="128"/>
    </row>
    <row r="141" spans="2:65" s="11" customFormat="1" ht="21" customHeight="1" x14ac:dyDescent="0.2">
      <c r="B141" s="126"/>
      <c r="C141" s="181">
        <v>20</v>
      </c>
      <c r="D141" s="116" t="s">
        <v>112</v>
      </c>
      <c r="E141" s="117" t="s">
        <v>590</v>
      </c>
      <c r="F141" s="118" t="s">
        <v>591</v>
      </c>
      <c r="G141" s="119" t="s">
        <v>115</v>
      </c>
      <c r="H141" s="120">
        <v>838</v>
      </c>
      <c r="I141" s="121"/>
      <c r="J141" s="121">
        <f t="shared" si="0"/>
        <v>0</v>
      </c>
      <c r="K141" s="118" t="s">
        <v>505</v>
      </c>
      <c r="L141" s="126"/>
      <c r="M141" s="131"/>
      <c r="N141" s="132"/>
      <c r="O141" s="132"/>
      <c r="P141" s="132"/>
      <c r="Q141" s="132"/>
      <c r="R141" s="132"/>
      <c r="S141" s="132"/>
      <c r="T141" s="133"/>
      <c r="AT141" s="128"/>
      <c r="AU141" s="128"/>
      <c r="AY141" s="128"/>
    </row>
    <row r="142" spans="2:65" s="11" customFormat="1" ht="20.25" customHeight="1" x14ac:dyDescent="0.2">
      <c r="B142" s="126"/>
      <c r="C142" s="219">
        <v>21</v>
      </c>
      <c r="D142" s="141" t="s">
        <v>184</v>
      </c>
      <c r="E142" s="142" t="s">
        <v>592</v>
      </c>
      <c r="F142" s="143" t="s">
        <v>593</v>
      </c>
      <c r="G142" s="144" t="s">
        <v>560</v>
      </c>
      <c r="H142" s="145">
        <v>83.8</v>
      </c>
      <c r="I142" s="146"/>
      <c r="J142" s="146">
        <f t="shared" si="0"/>
        <v>0</v>
      </c>
      <c r="K142" s="143" t="s">
        <v>505</v>
      </c>
      <c r="L142" s="126"/>
      <c r="M142" s="131"/>
      <c r="N142" s="132"/>
      <c r="O142" s="132"/>
      <c r="P142" s="132"/>
      <c r="Q142" s="132"/>
      <c r="R142" s="132"/>
      <c r="S142" s="132"/>
      <c r="T142" s="133"/>
      <c r="AT142" s="128"/>
      <c r="AU142" s="128"/>
      <c r="AY142" s="128"/>
    </row>
    <row r="143" spans="2:65" s="11" customFormat="1" ht="22.5" customHeight="1" x14ac:dyDescent="0.25">
      <c r="B143" s="126"/>
      <c r="C143" s="177"/>
      <c r="D143" s="104"/>
      <c r="E143" s="113"/>
      <c r="F143" s="113"/>
      <c r="G143" s="10"/>
      <c r="H143" s="10"/>
      <c r="I143" s="10"/>
      <c r="J143" s="114"/>
      <c r="K143" s="10"/>
      <c r="L143" s="126"/>
      <c r="M143" s="131"/>
      <c r="N143" s="132"/>
      <c r="O143" s="132"/>
      <c r="P143" s="132"/>
      <c r="Q143" s="132"/>
      <c r="R143" s="132"/>
      <c r="S143" s="132"/>
      <c r="T143" s="133"/>
      <c r="AT143" s="128"/>
      <c r="AU143" s="128"/>
      <c r="AY143" s="128"/>
    </row>
    <row r="144" spans="2:65" s="11" customFormat="1" ht="20.399999999999999" x14ac:dyDescent="0.2">
      <c r="B144" s="126"/>
      <c r="C144" s="181">
        <v>22</v>
      </c>
      <c r="D144" s="116" t="s">
        <v>112</v>
      </c>
      <c r="E144" s="117" t="s">
        <v>594</v>
      </c>
      <c r="F144" s="118" t="s">
        <v>595</v>
      </c>
      <c r="G144" s="119" t="s">
        <v>115</v>
      </c>
      <c r="H144" s="120">
        <f>552*3</f>
        <v>1656</v>
      </c>
      <c r="I144" s="121"/>
      <c r="J144" s="121">
        <f>ROUND(I144*H144,2)</f>
        <v>0</v>
      </c>
      <c r="K144" s="118" t="s">
        <v>505</v>
      </c>
      <c r="L144" s="126"/>
      <c r="M144" s="131"/>
      <c r="N144" s="132"/>
      <c r="O144" s="132"/>
      <c r="P144" s="132"/>
      <c r="Q144" s="132"/>
      <c r="R144" s="132"/>
      <c r="S144" s="132"/>
      <c r="T144" s="133"/>
      <c r="AT144" s="128"/>
      <c r="AU144" s="128"/>
      <c r="AY144" s="128"/>
    </row>
    <row r="145" spans="2:65" s="11" customFormat="1" ht="18" customHeight="1" x14ac:dyDescent="0.2">
      <c r="B145" s="126"/>
      <c r="C145" s="178"/>
      <c r="D145" s="127" t="s">
        <v>118</v>
      </c>
      <c r="E145" s="128" t="s">
        <v>1</v>
      </c>
      <c r="F145" s="129" t="s">
        <v>600</v>
      </c>
      <c r="H145" s="130">
        <v>1656</v>
      </c>
      <c r="L145" s="126"/>
      <c r="M145" s="131"/>
      <c r="N145" s="132"/>
      <c r="O145" s="132"/>
      <c r="P145" s="132"/>
      <c r="Q145" s="132"/>
      <c r="R145" s="132"/>
      <c r="S145" s="132"/>
      <c r="T145" s="133"/>
      <c r="AT145" s="128"/>
      <c r="AU145" s="128"/>
      <c r="AY145" s="128"/>
    </row>
    <row r="146" spans="2:65" s="11" customFormat="1" ht="18" customHeight="1" x14ac:dyDescent="0.2">
      <c r="B146" s="126"/>
      <c r="C146" s="219">
        <v>23</v>
      </c>
      <c r="D146" s="141" t="s">
        <v>184</v>
      </c>
      <c r="E146" s="142" t="s">
        <v>596</v>
      </c>
      <c r="F146" s="143" t="s">
        <v>597</v>
      </c>
      <c r="G146" s="144" t="s">
        <v>115</v>
      </c>
      <c r="H146" s="145">
        <v>1656</v>
      </c>
      <c r="I146" s="146"/>
      <c r="J146" s="146">
        <f>ROUND(I146*H146,2)</f>
        <v>0</v>
      </c>
      <c r="K146" s="143" t="s">
        <v>505</v>
      </c>
      <c r="L146" s="126"/>
      <c r="M146" s="131"/>
      <c r="N146" s="132"/>
      <c r="O146" s="132"/>
      <c r="P146" s="132"/>
      <c r="Q146" s="132"/>
      <c r="R146" s="132"/>
      <c r="S146" s="132"/>
      <c r="T146" s="133"/>
      <c r="AT146" s="128"/>
      <c r="AU146" s="128"/>
      <c r="AY146" s="128"/>
    </row>
    <row r="147" spans="2:65" s="11" customFormat="1" ht="21.75" customHeight="1" x14ac:dyDescent="0.25">
      <c r="B147" s="126"/>
      <c r="C147" s="177"/>
      <c r="D147" s="104"/>
      <c r="E147" s="113"/>
      <c r="F147" s="113"/>
      <c r="G147" s="10"/>
      <c r="H147" s="10"/>
      <c r="I147" s="10"/>
      <c r="J147" s="114"/>
      <c r="K147" s="10"/>
      <c r="L147" s="126"/>
      <c r="M147" s="131"/>
      <c r="N147" s="132"/>
      <c r="O147" s="132"/>
      <c r="P147" s="132"/>
      <c r="Q147" s="132"/>
      <c r="R147" s="132"/>
      <c r="S147" s="132"/>
      <c r="T147" s="133"/>
      <c r="AT147" s="128"/>
      <c r="AU147" s="128"/>
      <c r="AY147" s="128"/>
    </row>
    <row r="148" spans="2:65" s="11" customFormat="1" ht="21" customHeight="1" x14ac:dyDescent="0.2">
      <c r="B148" s="126"/>
      <c r="C148" s="181">
        <v>24</v>
      </c>
      <c r="D148" s="116" t="s">
        <v>112</v>
      </c>
      <c r="E148" s="117" t="s">
        <v>598</v>
      </c>
      <c r="F148" s="118" t="s">
        <v>599</v>
      </c>
      <c r="G148" s="119" t="s">
        <v>243</v>
      </c>
      <c r="H148" s="120">
        <v>1</v>
      </c>
      <c r="I148" s="121"/>
      <c r="J148" s="121">
        <f>ROUND(I148*H148,2)</f>
        <v>0</v>
      </c>
      <c r="K148" s="118" t="s">
        <v>505</v>
      </c>
      <c r="L148" s="126"/>
      <c r="M148" s="131"/>
      <c r="N148" s="132"/>
      <c r="O148" s="132"/>
      <c r="P148" s="132"/>
      <c r="Q148" s="132"/>
      <c r="R148" s="132"/>
      <c r="S148" s="132"/>
      <c r="T148" s="133"/>
      <c r="AT148" s="128"/>
      <c r="AU148" s="128"/>
      <c r="AY148" s="128"/>
    </row>
    <row r="149" spans="2:65" s="11" customFormat="1" x14ac:dyDescent="0.2">
      <c r="B149" s="126"/>
      <c r="C149" s="178"/>
      <c r="D149" s="127"/>
      <c r="E149" s="128"/>
      <c r="F149" s="129"/>
      <c r="H149" s="130"/>
      <c r="L149" s="126"/>
      <c r="M149" s="131"/>
      <c r="N149" s="132"/>
      <c r="O149" s="132"/>
      <c r="P149" s="132"/>
      <c r="Q149" s="132"/>
      <c r="R149" s="132"/>
      <c r="S149" s="132"/>
      <c r="T149" s="133"/>
      <c r="AT149" s="128"/>
      <c r="AU149" s="128"/>
      <c r="AY149" s="128"/>
    </row>
    <row r="150" spans="2:65" s="10" customFormat="1" ht="22.95" customHeight="1" x14ac:dyDescent="0.25">
      <c r="B150" s="103"/>
      <c r="D150" s="104" t="s">
        <v>60</v>
      </c>
      <c r="E150" s="113" t="s">
        <v>128</v>
      </c>
      <c r="F150" s="113" t="s">
        <v>198</v>
      </c>
      <c r="J150" s="114">
        <f>SUM(J151:J156)</f>
        <v>0</v>
      </c>
      <c r="L150" s="175"/>
      <c r="M150" s="107"/>
      <c r="N150" s="108"/>
      <c r="O150" s="108"/>
      <c r="P150" s="109">
        <f>SUM(P151:P157)</f>
        <v>26.909424000000001</v>
      </c>
      <c r="Q150" s="108"/>
      <c r="R150" s="109">
        <f>SUM(R151:R157)</f>
        <v>9.9610319999999994</v>
      </c>
      <c r="S150" s="108"/>
      <c r="T150" s="110">
        <f>SUM(T151:T157)</f>
        <v>0</v>
      </c>
      <c r="AR150" s="104" t="s">
        <v>67</v>
      </c>
      <c r="AT150" s="111" t="s">
        <v>60</v>
      </c>
      <c r="AU150" s="111" t="s">
        <v>67</v>
      </c>
      <c r="AY150" s="104" t="s">
        <v>110</v>
      </c>
      <c r="BK150" s="112">
        <f>SUM(BK151:BK157)</f>
        <v>0</v>
      </c>
    </row>
    <row r="151" spans="2:65" s="1" customFormat="1" ht="16.5" customHeight="1" x14ac:dyDescent="0.2">
      <c r="B151" s="115"/>
      <c r="C151" s="116">
        <v>25</v>
      </c>
      <c r="D151" s="116" t="s">
        <v>112</v>
      </c>
      <c r="E151" s="117" t="s">
        <v>200</v>
      </c>
      <c r="F151" s="118" t="s">
        <v>201</v>
      </c>
      <c r="G151" s="119" t="s">
        <v>131</v>
      </c>
      <c r="H151" s="120">
        <v>1.2</v>
      </c>
      <c r="I151" s="121"/>
      <c r="J151" s="121">
        <f>ROUND(I151*H151,2)</f>
        <v>0</v>
      </c>
      <c r="K151" s="118" t="s">
        <v>1</v>
      </c>
      <c r="L151" s="24"/>
      <c r="M151" s="44" t="s">
        <v>1</v>
      </c>
      <c r="N151" s="122" t="s">
        <v>32</v>
      </c>
      <c r="O151" s="123">
        <v>5.9930000000000003</v>
      </c>
      <c r="P151" s="123">
        <f>O151*H151</f>
        <v>7.1916000000000002</v>
      </c>
      <c r="Q151" s="123">
        <v>2.5773000000000001</v>
      </c>
      <c r="R151" s="123">
        <f>Q151*H151</f>
        <v>3.0927600000000002</v>
      </c>
      <c r="S151" s="123">
        <v>0</v>
      </c>
      <c r="T151" s="124">
        <f>S151*H151</f>
        <v>0</v>
      </c>
      <c r="AR151" s="14" t="s">
        <v>116</v>
      </c>
      <c r="AT151" s="14" t="s">
        <v>112</v>
      </c>
      <c r="AU151" s="14" t="s">
        <v>69</v>
      </c>
      <c r="AY151" s="14" t="s">
        <v>110</v>
      </c>
      <c r="BE151" s="125">
        <f>IF(N151="základní",J151,0)</f>
        <v>0</v>
      </c>
      <c r="BF151" s="125">
        <f>IF(N151="snížená",J151,0)</f>
        <v>0</v>
      </c>
      <c r="BG151" s="125">
        <f>IF(N151="zákl. přenesená",J151,0)</f>
        <v>0</v>
      </c>
      <c r="BH151" s="125">
        <f>IF(N151="sníž. přenesená",J151,0)</f>
        <v>0</v>
      </c>
      <c r="BI151" s="125">
        <f>IF(N151="nulová",J151,0)</f>
        <v>0</v>
      </c>
      <c r="BJ151" s="14" t="s">
        <v>67</v>
      </c>
      <c r="BK151" s="125">
        <f>ROUND(I151*H151,2)</f>
        <v>0</v>
      </c>
      <c r="BL151" s="14" t="s">
        <v>116</v>
      </c>
      <c r="BM151" s="14" t="s">
        <v>202</v>
      </c>
    </row>
    <row r="152" spans="2:65" s="11" customFormat="1" x14ac:dyDescent="0.2">
      <c r="B152" s="126"/>
      <c r="D152" s="127" t="s">
        <v>118</v>
      </c>
      <c r="E152" s="128" t="s">
        <v>203</v>
      </c>
      <c r="F152" s="129" t="s">
        <v>204</v>
      </c>
      <c r="H152" s="130">
        <v>1.2</v>
      </c>
      <c r="L152" s="126"/>
      <c r="M152" s="131"/>
      <c r="N152" s="132"/>
      <c r="O152" s="132"/>
      <c r="P152" s="132"/>
      <c r="Q152" s="132"/>
      <c r="R152" s="132"/>
      <c r="S152" s="132"/>
      <c r="T152" s="133"/>
      <c r="AT152" s="128" t="s">
        <v>118</v>
      </c>
      <c r="AU152" s="128" t="s">
        <v>69</v>
      </c>
      <c r="AV152" s="11" t="s">
        <v>69</v>
      </c>
      <c r="AW152" s="11" t="s">
        <v>24</v>
      </c>
      <c r="AX152" s="11" t="s">
        <v>61</v>
      </c>
      <c r="AY152" s="128" t="s">
        <v>110</v>
      </c>
    </row>
    <row r="153" spans="2:65" s="12" customFormat="1" x14ac:dyDescent="0.2">
      <c r="B153" s="134"/>
      <c r="D153" s="127" t="s">
        <v>118</v>
      </c>
      <c r="E153" s="135" t="s">
        <v>1</v>
      </c>
      <c r="F153" s="136" t="s">
        <v>123</v>
      </c>
      <c r="H153" s="137">
        <v>1.2</v>
      </c>
      <c r="L153" s="134"/>
      <c r="M153" s="138"/>
      <c r="N153" s="139"/>
      <c r="O153" s="139"/>
      <c r="P153" s="139"/>
      <c r="Q153" s="139"/>
      <c r="R153" s="139"/>
      <c r="S153" s="139"/>
      <c r="T153" s="140"/>
      <c r="AT153" s="135" t="s">
        <v>118</v>
      </c>
      <c r="AU153" s="135" t="s">
        <v>69</v>
      </c>
      <c r="AV153" s="12" t="s">
        <v>116</v>
      </c>
      <c r="AW153" s="12" t="s">
        <v>24</v>
      </c>
      <c r="AX153" s="12" t="s">
        <v>67</v>
      </c>
      <c r="AY153" s="135" t="s">
        <v>110</v>
      </c>
    </row>
    <row r="154" spans="2:65" s="1" customFormat="1" ht="16.5" customHeight="1" x14ac:dyDescent="0.2">
      <c r="B154" s="115"/>
      <c r="C154" s="116">
        <v>26</v>
      </c>
      <c r="D154" s="116" t="s">
        <v>112</v>
      </c>
      <c r="E154" s="117" t="s">
        <v>206</v>
      </c>
      <c r="F154" s="118" t="s">
        <v>207</v>
      </c>
      <c r="G154" s="119" t="s">
        <v>131</v>
      </c>
      <c r="H154" s="120">
        <v>2.5920000000000001</v>
      </c>
      <c r="I154" s="121"/>
      <c r="J154" s="121">
        <f>ROUND(I154*H154,2)</f>
        <v>0</v>
      </c>
      <c r="K154" s="118" t="s">
        <v>1</v>
      </c>
      <c r="L154" s="24"/>
      <c r="M154" s="44" t="s">
        <v>1</v>
      </c>
      <c r="N154" s="122" t="s">
        <v>32</v>
      </c>
      <c r="O154" s="123">
        <v>3.8420000000000001</v>
      </c>
      <c r="P154" s="123">
        <f>O154*H154</f>
        <v>9.9584640000000011</v>
      </c>
      <c r="Q154" s="123">
        <v>1.8774999999999999</v>
      </c>
      <c r="R154" s="123">
        <f>Q154*H154</f>
        <v>4.8664800000000001</v>
      </c>
      <c r="S154" s="123">
        <v>0</v>
      </c>
      <c r="T154" s="124">
        <f>S154*H154</f>
        <v>0</v>
      </c>
      <c r="AR154" s="14" t="s">
        <v>116</v>
      </c>
      <c r="AT154" s="14" t="s">
        <v>112</v>
      </c>
      <c r="AU154" s="14" t="s">
        <v>69</v>
      </c>
      <c r="AY154" s="14" t="s">
        <v>110</v>
      </c>
      <c r="BE154" s="125">
        <f>IF(N154="základní",J154,0)</f>
        <v>0</v>
      </c>
      <c r="BF154" s="125">
        <f>IF(N154="snížená",J154,0)</f>
        <v>0</v>
      </c>
      <c r="BG154" s="125">
        <f>IF(N154="zákl. přenesená",J154,0)</f>
        <v>0</v>
      </c>
      <c r="BH154" s="125">
        <f>IF(N154="sníž. přenesená",J154,0)</f>
        <v>0</v>
      </c>
      <c r="BI154" s="125">
        <f>IF(N154="nulová",J154,0)</f>
        <v>0</v>
      </c>
      <c r="BJ154" s="14" t="s">
        <v>67</v>
      </c>
      <c r="BK154" s="125">
        <f>ROUND(I154*H154,2)</f>
        <v>0</v>
      </c>
      <c r="BL154" s="14" t="s">
        <v>116</v>
      </c>
      <c r="BM154" s="14" t="s">
        <v>208</v>
      </c>
    </row>
    <row r="155" spans="2:65" s="11" customFormat="1" x14ac:dyDescent="0.2">
      <c r="B155" s="126"/>
      <c r="D155" s="127" t="s">
        <v>118</v>
      </c>
      <c r="E155" s="128" t="s">
        <v>1</v>
      </c>
      <c r="F155" s="129" t="s">
        <v>209</v>
      </c>
      <c r="H155" s="130">
        <v>2.5920000000000001</v>
      </c>
      <c r="L155" s="126"/>
      <c r="M155" s="131"/>
      <c r="N155" s="132"/>
      <c r="O155" s="132"/>
      <c r="P155" s="132"/>
      <c r="Q155" s="132"/>
      <c r="R155" s="132"/>
      <c r="S155" s="132"/>
      <c r="T155" s="133"/>
      <c r="AT155" s="128" t="s">
        <v>118</v>
      </c>
      <c r="AU155" s="128" t="s">
        <v>69</v>
      </c>
      <c r="AV155" s="11" t="s">
        <v>69</v>
      </c>
      <c r="AW155" s="11" t="s">
        <v>24</v>
      </c>
      <c r="AX155" s="11" t="s">
        <v>67</v>
      </c>
      <c r="AY155" s="128" t="s">
        <v>110</v>
      </c>
    </row>
    <row r="156" spans="2:65" s="1" customFormat="1" ht="16.5" customHeight="1" x14ac:dyDescent="0.2">
      <c r="B156" s="115"/>
      <c r="C156" s="116">
        <v>27</v>
      </c>
      <c r="D156" s="116" t="s">
        <v>112</v>
      </c>
      <c r="E156" s="117" t="s">
        <v>211</v>
      </c>
      <c r="F156" s="118" t="s">
        <v>212</v>
      </c>
      <c r="G156" s="119" t="s">
        <v>115</v>
      </c>
      <c r="H156" s="120">
        <v>12.48</v>
      </c>
      <c r="I156" s="121"/>
      <c r="J156" s="121">
        <f>ROUND(I156*H156,2)</f>
        <v>0</v>
      </c>
      <c r="K156" s="118" t="s">
        <v>1</v>
      </c>
      <c r="L156" s="24"/>
      <c r="M156" s="44" t="s">
        <v>1</v>
      </c>
      <c r="N156" s="122" t="s">
        <v>32</v>
      </c>
      <c r="O156" s="123">
        <v>0.78200000000000003</v>
      </c>
      <c r="P156" s="123">
        <f>O156*H156</f>
        <v>9.7593600000000009</v>
      </c>
      <c r="Q156" s="123">
        <v>0.16039999999999999</v>
      </c>
      <c r="R156" s="123">
        <f>Q156*H156</f>
        <v>2.001792</v>
      </c>
      <c r="S156" s="123">
        <v>0</v>
      </c>
      <c r="T156" s="124">
        <f>S156*H156</f>
        <v>0</v>
      </c>
      <c r="AR156" s="14" t="s">
        <v>116</v>
      </c>
      <c r="AT156" s="14" t="s">
        <v>112</v>
      </c>
      <c r="AU156" s="14" t="s">
        <v>69</v>
      </c>
      <c r="AY156" s="14" t="s">
        <v>110</v>
      </c>
      <c r="BE156" s="125">
        <f>IF(N156="základní",J156,0)</f>
        <v>0</v>
      </c>
      <c r="BF156" s="125">
        <f>IF(N156="snížená",J156,0)</f>
        <v>0</v>
      </c>
      <c r="BG156" s="125">
        <f>IF(N156="zákl. přenesená",J156,0)</f>
        <v>0</v>
      </c>
      <c r="BH156" s="125">
        <f>IF(N156="sníž. přenesená",J156,0)</f>
        <v>0</v>
      </c>
      <c r="BI156" s="125">
        <f>IF(N156="nulová",J156,0)</f>
        <v>0</v>
      </c>
      <c r="BJ156" s="14" t="s">
        <v>67</v>
      </c>
      <c r="BK156" s="125">
        <f>ROUND(I156*H156,2)</f>
        <v>0</v>
      </c>
      <c r="BL156" s="14" t="s">
        <v>116</v>
      </c>
      <c r="BM156" s="14" t="s">
        <v>213</v>
      </c>
    </row>
    <row r="157" spans="2:65" s="11" customFormat="1" x14ac:dyDescent="0.2">
      <c r="B157" s="126"/>
      <c r="D157" s="127" t="s">
        <v>118</v>
      </c>
      <c r="E157" s="128" t="s">
        <v>1</v>
      </c>
      <c r="F157" s="129" t="s">
        <v>214</v>
      </c>
      <c r="H157" s="130">
        <v>12.48</v>
      </c>
      <c r="L157" s="126"/>
      <c r="M157" s="131"/>
      <c r="N157" s="132"/>
      <c r="O157" s="132"/>
      <c r="P157" s="132"/>
      <c r="Q157" s="132"/>
      <c r="R157" s="132"/>
      <c r="S157" s="132"/>
      <c r="T157" s="133"/>
      <c r="AT157" s="128" t="s">
        <v>118</v>
      </c>
      <c r="AU157" s="128" t="s">
        <v>69</v>
      </c>
      <c r="AV157" s="11" t="s">
        <v>69</v>
      </c>
      <c r="AW157" s="11" t="s">
        <v>24</v>
      </c>
      <c r="AX157" s="11" t="s">
        <v>67</v>
      </c>
      <c r="AY157" s="128" t="s">
        <v>110</v>
      </c>
    </row>
    <row r="158" spans="2:65" s="10" customFormat="1" ht="22.95" customHeight="1" x14ac:dyDescent="0.25">
      <c r="B158" s="103"/>
      <c r="D158" s="104" t="s">
        <v>60</v>
      </c>
      <c r="E158" s="113" t="s">
        <v>138</v>
      </c>
      <c r="F158" s="113" t="s">
        <v>215</v>
      </c>
      <c r="J158" s="114">
        <f>SUM(J159:J169)</f>
        <v>0</v>
      </c>
      <c r="L158" s="175"/>
      <c r="M158" s="107"/>
      <c r="N158" s="108"/>
      <c r="O158" s="108"/>
      <c r="P158" s="109">
        <f>SUM(P159:P171)</f>
        <v>20.861699999999999</v>
      </c>
      <c r="Q158" s="108"/>
      <c r="R158" s="109">
        <f>SUM(R159:R171)</f>
        <v>0</v>
      </c>
      <c r="S158" s="108"/>
      <c r="T158" s="110">
        <f>SUM(T159:T171)</f>
        <v>0</v>
      </c>
      <c r="AR158" s="104" t="s">
        <v>67</v>
      </c>
      <c r="AT158" s="111" t="s">
        <v>60</v>
      </c>
      <c r="AU158" s="111" t="s">
        <v>67</v>
      </c>
      <c r="AY158" s="104" t="s">
        <v>110</v>
      </c>
      <c r="BK158" s="112">
        <f>SUM(BK159:BK171)</f>
        <v>0</v>
      </c>
    </row>
    <row r="159" spans="2:65" s="1" customFormat="1" ht="16.5" customHeight="1" x14ac:dyDescent="0.2">
      <c r="B159" s="115"/>
      <c r="C159" s="116">
        <v>28</v>
      </c>
      <c r="D159" s="116" t="s">
        <v>112</v>
      </c>
      <c r="E159" s="117" t="s">
        <v>217</v>
      </c>
      <c r="F159" s="118" t="s">
        <v>218</v>
      </c>
      <c r="G159" s="119" t="s">
        <v>115</v>
      </c>
      <c r="H159" s="120">
        <v>157.1</v>
      </c>
      <c r="I159" s="121"/>
      <c r="J159" s="121">
        <f>ROUND(I159*H159,2)</f>
        <v>0</v>
      </c>
      <c r="K159" s="118" t="s">
        <v>1</v>
      </c>
      <c r="L159" s="24"/>
      <c r="M159" s="44" t="s">
        <v>1</v>
      </c>
      <c r="N159" s="122" t="s">
        <v>32</v>
      </c>
      <c r="O159" s="123">
        <v>3.6999999999999998E-2</v>
      </c>
      <c r="P159" s="123">
        <f>O159*H159</f>
        <v>5.8126999999999995</v>
      </c>
      <c r="Q159" s="123">
        <v>0</v>
      </c>
      <c r="R159" s="123">
        <f>Q159*H159</f>
        <v>0</v>
      </c>
      <c r="S159" s="123">
        <v>0</v>
      </c>
      <c r="T159" s="124">
        <f>S159*H159</f>
        <v>0</v>
      </c>
      <c r="AR159" s="14" t="s">
        <v>116</v>
      </c>
      <c r="AT159" s="14" t="s">
        <v>112</v>
      </c>
      <c r="AU159" s="14" t="s">
        <v>69</v>
      </c>
      <c r="AY159" s="14" t="s">
        <v>110</v>
      </c>
      <c r="BE159" s="125">
        <f>IF(N159="základní",J159,0)</f>
        <v>0</v>
      </c>
      <c r="BF159" s="125">
        <f>IF(N159="snížená",J159,0)</f>
        <v>0</v>
      </c>
      <c r="BG159" s="125">
        <f>IF(N159="zákl. přenesená",J159,0)</f>
        <v>0</v>
      </c>
      <c r="BH159" s="125">
        <f>IF(N159="sníž. přenesená",J159,0)</f>
        <v>0</v>
      </c>
      <c r="BI159" s="125">
        <f>IF(N159="nulová",J159,0)</f>
        <v>0</v>
      </c>
      <c r="BJ159" s="14" t="s">
        <v>67</v>
      </c>
      <c r="BK159" s="125">
        <f>ROUND(I159*H159,2)</f>
        <v>0</v>
      </c>
      <c r="BL159" s="14" t="s">
        <v>116</v>
      </c>
      <c r="BM159" s="14" t="s">
        <v>219</v>
      </c>
    </row>
    <row r="160" spans="2:65" s="11" customFormat="1" x14ac:dyDescent="0.2">
      <c r="B160" s="126"/>
      <c r="D160" s="127" t="s">
        <v>118</v>
      </c>
      <c r="E160" s="128" t="s">
        <v>1</v>
      </c>
      <c r="F160" s="129" t="s">
        <v>220</v>
      </c>
      <c r="H160" s="130">
        <v>133.1</v>
      </c>
      <c r="L160" s="126"/>
      <c r="M160" s="131"/>
      <c r="N160" s="132"/>
      <c r="O160" s="132"/>
      <c r="P160" s="132"/>
      <c r="Q160" s="132"/>
      <c r="R160" s="132"/>
      <c r="S160" s="132"/>
      <c r="T160" s="133"/>
      <c r="AT160" s="128" t="s">
        <v>118</v>
      </c>
      <c r="AU160" s="128" t="s">
        <v>69</v>
      </c>
      <c r="AV160" s="11" t="s">
        <v>69</v>
      </c>
      <c r="AW160" s="11" t="s">
        <v>24</v>
      </c>
      <c r="AX160" s="11" t="s">
        <v>61</v>
      </c>
      <c r="AY160" s="128" t="s">
        <v>110</v>
      </c>
    </row>
    <row r="161" spans="2:65" s="11" customFormat="1" x14ac:dyDescent="0.2">
      <c r="B161" s="126"/>
      <c r="D161" s="127" t="s">
        <v>118</v>
      </c>
      <c r="E161" s="128" t="s">
        <v>1</v>
      </c>
      <c r="F161" s="129" t="s">
        <v>122</v>
      </c>
      <c r="H161" s="130">
        <v>24</v>
      </c>
      <c r="L161" s="126"/>
      <c r="M161" s="131"/>
      <c r="N161" s="132"/>
      <c r="O161" s="132"/>
      <c r="P161" s="132"/>
      <c r="Q161" s="132"/>
      <c r="R161" s="132"/>
      <c r="S161" s="132"/>
      <c r="T161" s="133"/>
      <c r="AT161" s="128" t="s">
        <v>118</v>
      </c>
      <c r="AU161" s="128" t="s">
        <v>69</v>
      </c>
      <c r="AV161" s="11" t="s">
        <v>69</v>
      </c>
      <c r="AW161" s="11" t="s">
        <v>24</v>
      </c>
      <c r="AX161" s="11" t="s">
        <v>61</v>
      </c>
      <c r="AY161" s="128" t="s">
        <v>110</v>
      </c>
    </row>
    <row r="162" spans="2:65" s="12" customFormat="1" x14ac:dyDescent="0.2">
      <c r="B162" s="134"/>
      <c r="D162" s="127" t="s">
        <v>118</v>
      </c>
      <c r="E162" s="135" t="s">
        <v>1</v>
      </c>
      <c r="F162" s="136" t="s">
        <v>123</v>
      </c>
      <c r="H162" s="137">
        <v>157.1</v>
      </c>
      <c r="L162" s="134"/>
      <c r="M162" s="138"/>
      <c r="N162" s="139"/>
      <c r="O162" s="139"/>
      <c r="P162" s="139"/>
      <c r="Q162" s="139"/>
      <c r="R162" s="139"/>
      <c r="S162" s="139"/>
      <c r="T162" s="140"/>
      <c r="AT162" s="135" t="s">
        <v>118</v>
      </c>
      <c r="AU162" s="135" t="s">
        <v>69</v>
      </c>
      <c r="AV162" s="12" t="s">
        <v>116</v>
      </c>
      <c r="AW162" s="12" t="s">
        <v>3</v>
      </c>
      <c r="AX162" s="12" t="s">
        <v>67</v>
      </c>
      <c r="AY162" s="135" t="s">
        <v>110</v>
      </c>
    </row>
    <row r="163" spans="2:65" s="1" customFormat="1" ht="16.5" customHeight="1" x14ac:dyDescent="0.2">
      <c r="B163" s="115"/>
      <c r="C163" s="116">
        <v>29</v>
      </c>
      <c r="D163" s="116" t="s">
        <v>112</v>
      </c>
      <c r="E163" s="117" t="s">
        <v>221</v>
      </c>
      <c r="F163" s="118" t="s">
        <v>222</v>
      </c>
      <c r="G163" s="119" t="s">
        <v>115</v>
      </c>
      <c r="H163" s="120">
        <v>157</v>
      </c>
      <c r="I163" s="121"/>
      <c r="J163" s="121">
        <f>ROUND(I163*H163,2)</f>
        <v>0</v>
      </c>
      <c r="K163" s="118" t="s">
        <v>1</v>
      </c>
      <c r="L163" s="24"/>
      <c r="M163" s="44" t="s">
        <v>1</v>
      </c>
      <c r="N163" s="122" t="s">
        <v>32</v>
      </c>
      <c r="O163" s="123">
        <v>2E-3</v>
      </c>
      <c r="P163" s="123">
        <f>O163*H163</f>
        <v>0.314</v>
      </c>
      <c r="Q163" s="123">
        <v>0</v>
      </c>
      <c r="R163" s="123">
        <f>Q163*H163</f>
        <v>0</v>
      </c>
      <c r="S163" s="123">
        <v>0</v>
      </c>
      <c r="T163" s="124">
        <f>S163*H163</f>
        <v>0</v>
      </c>
      <c r="AR163" s="14" t="s">
        <v>116</v>
      </c>
      <c r="AT163" s="14" t="s">
        <v>112</v>
      </c>
      <c r="AU163" s="14" t="s">
        <v>69</v>
      </c>
      <c r="AY163" s="14" t="s">
        <v>110</v>
      </c>
      <c r="BE163" s="125">
        <f>IF(N163="základní",J163,0)</f>
        <v>0</v>
      </c>
      <c r="BF163" s="125">
        <f>IF(N163="snížená",J163,0)</f>
        <v>0</v>
      </c>
      <c r="BG163" s="125">
        <f>IF(N163="zákl. přenesená",J163,0)</f>
        <v>0</v>
      </c>
      <c r="BH163" s="125">
        <f>IF(N163="sníž. přenesená",J163,0)</f>
        <v>0</v>
      </c>
      <c r="BI163" s="125">
        <f>IF(N163="nulová",J163,0)</f>
        <v>0</v>
      </c>
      <c r="BJ163" s="14" t="s">
        <v>67</v>
      </c>
      <c r="BK163" s="125">
        <f>ROUND(I163*H163,2)</f>
        <v>0</v>
      </c>
      <c r="BL163" s="14" t="s">
        <v>116</v>
      </c>
      <c r="BM163" s="14" t="s">
        <v>223</v>
      </c>
    </row>
    <row r="164" spans="2:65" s="11" customFormat="1" x14ac:dyDescent="0.2">
      <c r="B164" s="126"/>
      <c r="D164" s="127" t="s">
        <v>118</v>
      </c>
      <c r="E164" s="128" t="s">
        <v>1</v>
      </c>
      <c r="F164" s="129" t="s">
        <v>224</v>
      </c>
      <c r="H164" s="130">
        <v>157</v>
      </c>
      <c r="L164" s="126"/>
      <c r="M164" s="131"/>
      <c r="N164" s="132"/>
      <c r="O164" s="132"/>
      <c r="P164" s="132"/>
      <c r="Q164" s="132"/>
      <c r="R164" s="132"/>
      <c r="S164" s="132"/>
      <c r="T164" s="133"/>
      <c r="AT164" s="128" t="s">
        <v>118</v>
      </c>
      <c r="AU164" s="128" t="s">
        <v>69</v>
      </c>
      <c r="AV164" s="11" t="s">
        <v>69</v>
      </c>
      <c r="AW164" s="11" t="s">
        <v>24</v>
      </c>
      <c r="AX164" s="11" t="s">
        <v>61</v>
      </c>
      <c r="AY164" s="128" t="s">
        <v>110</v>
      </c>
    </row>
    <row r="165" spans="2:65" s="12" customFormat="1" x14ac:dyDescent="0.2">
      <c r="B165" s="134"/>
      <c r="D165" s="127" t="s">
        <v>118</v>
      </c>
      <c r="E165" s="135" t="s">
        <v>1</v>
      </c>
      <c r="F165" s="136" t="s">
        <v>123</v>
      </c>
      <c r="H165" s="137">
        <v>157</v>
      </c>
      <c r="L165" s="134"/>
      <c r="M165" s="138"/>
      <c r="N165" s="139"/>
      <c r="O165" s="139"/>
      <c r="P165" s="139"/>
      <c r="Q165" s="139"/>
      <c r="R165" s="139"/>
      <c r="S165" s="139"/>
      <c r="T165" s="140"/>
      <c r="AT165" s="135" t="s">
        <v>118</v>
      </c>
      <c r="AU165" s="135" t="s">
        <v>69</v>
      </c>
      <c r="AV165" s="12" t="s">
        <v>116</v>
      </c>
      <c r="AW165" s="12" t="s">
        <v>3</v>
      </c>
      <c r="AX165" s="12" t="s">
        <v>67</v>
      </c>
      <c r="AY165" s="135" t="s">
        <v>110</v>
      </c>
    </row>
    <row r="166" spans="2:65" s="1" customFormat="1" ht="16.5" customHeight="1" x14ac:dyDescent="0.2">
      <c r="B166" s="115"/>
      <c r="C166" s="116">
        <v>30</v>
      </c>
      <c r="D166" s="116" t="s">
        <v>112</v>
      </c>
      <c r="E166" s="117" t="s">
        <v>225</v>
      </c>
      <c r="F166" s="118" t="s">
        <v>226</v>
      </c>
      <c r="G166" s="119" t="s">
        <v>115</v>
      </c>
      <c r="H166" s="120">
        <v>24</v>
      </c>
      <c r="I166" s="121"/>
      <c r="J166" s="121">
        <f>ROUND(I166*H166,2)</f>
        <v>0</v>
      </c>
      <c r="K166" s="118" t="s">
        <v>1</v>
      </c>
      <c r="L166" s="24"/>
      <c r="M166" s="44" t="s">
        <v>1</v>
      </c>
      <c r="N166" s="122" t="s">
        <v>32</v>
      </c>
      <c r="O166" s="123">
        <v>7.0999999999999994E-2</v>
      </c>
      <c r="P166" s="123">
        <f>O166*H166</f>
        <v>1.7039999999999997</v>
      </c>
      <c r="Q166" s="123">
        <v>0</v>
      </c>
      <c r="R166" s="123">
        <f>Q166*H166</f>
        <v>0</v>
      </c>
      <c r="S166" s="123">
        <v>0</v>
      </c>
      <c r="T166" s="124">
        <f>S166*H166</f>
        <v>0</v>
      </c>
      <c r="AR166" s="14" t="s">
        <v>116</v>
      </c>
      <c r="AT166" s="14" t="s">
        <v>112</v>
      </c>
      <c r="AU166" s="14" t="s">
        <v>69</v>
      </c>
      <c r="AY166" s="14" t="s">
        <v>110</v>
      </c>
      <c r="BE166" s="125">
        <f>IF(N166="základní",J166,0)</f>
        <v>0</v>
      </c>
      <c r="BF166" s="125">
        <f>IF(N166="snížená",J166,0)</f>
        <v>0</v>
      </c>
      <c r="BG166" s="125">
        <f>IF(N166="zákl. přenesená",J166,0)</f>
        <v>0</v>
      </c>
      <c r="BH166" s="125">
        <f>IF(N166="sníž. přenesená",J166,0)</f>
        <v>0</v>
      </c>
      <c r="BI166" s="125">
        <f>IF(N166="nulová",J166,0)</f>
        <v>0</v>
      </c>
      <c r="BJ166" s="14" t="s">
        <v>67</v>
      </c>
      <c r="BK166" s="125">
        <f>ROUND(I166*H166,2)</f>
        <v>0</v>
      </c>
      <c r="BL166" s="14" t="s">
        <v>116</v>
      </c>
      <c r="BM166" s="14" t="s">
        <v>227</v>
      </c>
    </row>
    <row r="167" spans="2:65" s="11" customFormat="1" x14ac:dyDescent="0.2">
      <c r="B167" s="126"/>
      <c r="D167" s="127" t="s">
        <v>118</v>
      </c>
      <c r="E167" s="128" t="s">
        <v>1</v>
      </c>
      <c r="F167" s="129" t="s">
        <v>228</v>
      </c>
      <c r="H167" s="130">
        <v>24</v>
      </c>
      <c r="L167" s="126"/>
      <c r="M167" s="131"/>
      <c r="N167" s="132"/>
      <c r="O167" s="132"/>
      <c r="P167" s="132"/>
      <c r="Q167" s="132"/>
      <c r="R167" s="132"/>
      <c r="S167" s="132"/>
      <c r="T167" s="133"/>
      <c r="AT167" s="128" t="s">
        <v>118</v>
      </c>
      <c r="AU167" s="128" t="s">
        <v>69</v>
      </c>
      <c r="AV167" s="11" t="s">
        <v>69</v>
      </c>
      <c r="AW167" s="11" t="s">
        <v>24</v>
      </c>
      <c r="AX167" s="11" t="s">
        <v>61</v>
      </c>
      <c r="AY167" s="128" t="s">
        <v>110</v>
      </c>
    </row>
    <row r="168" spans="2:65" s="12" customFormat="1" x14ac:dyDescent="0.2">
      <c r="B168" s="134"/>
      <c r="D168" s="127" t="s">
        <v>118</v>
      </c>
      <c r="E168" s="135" t="s">
        <v>1</v>
      </c>
      <c r="F168" s="136" t="s">
        <v>123</v>
      </c>
      <c r="H168" s="137">
        <v>24</v>
      </c>
      <c r="L168" s="134"/>
      <c r="M168" s="138"/>
      <c r="N168" s="139"/>
      <c r="O168" s="139"/>
      <c r="P168" s="139"/>
      <c r="Q168" s="139"/>
      <c r="R168" s="139"/>
      <c r="S168" s="139"/>
      <c r="T168" s="140"/>
      <c r="AT168" s="135" t="s">
        <v>118</v>
      </c>
      <c r="AU168" s="135" t="s">
        <v>69</v>
      </c>
      <c r="AV168" s="12" t="s">
        <v>116</v>
      </c>
      <c r="AW168" s="12" t="s">
        <v>3</v>
      </c>
      <c r="AX168" s="12" t="s">
        <v>67</v>
      </c>
      <c r="AY168" s="135" t="s">
        <v>110</v>
      </c>
    </row>
    <row r="169" spans="2:65" s="1" customFormat="1" ht="16.5" customHeight="1" x14ac:dyDescent="0.2">
      <c r="B169" s="115"/>
      <c r="C169" s="116">
        <v>31</v>
      </c>
      <c r="D169" s="116" t="s">
        <v>112</v>
      </c>
      <c r="E169" s="117" t="s">
        <v>230</v>
      </c>
      <c r="F169" s="118" t="s">
        <v>231</v>
      </c>
      <c r="G169" s="119" t="s">
        <v>115</v>
      </c>
      <c r="H169" s="120">
        <v>157</v>
      </c>
      <c r="I169" s="121"/>
      <c r="J169" s="121">
        <f>ROUND(I169*H169,2)</f>
        <v>0</v>
      </c>
      <c r="K169" s="118" t="s">
        <v>1</v>
      </c>
      <c r="L169" s="24"/>
      <c r="M169" s="44" t="s">
        <v>1</v>
      </c>
      <c r="N169" s="122" t="s">
        <v>32</v>
      </c>
      <c r="O169" s="123">
        <v>8.3000000000000004E-2</v>
      </c>
      <c r="P169" s="123">
        <f>O169*H169</f>
        <v>13.031000000000001</v>
      </c>
      <c r="Q169" s="123">
        <v>0</v>
      </c>
      <c r="R169" s="123">
        <f>Q169*H169</f>
        <v>0</v>
      </c>
      <c r="S169" s="123">
        <v>0</v>
      </c>
      <c r="T169" s="124">
        <f>S169*H169</f>
        <v>0</v>
      </c>
      <c r="AR169" s="14" t="s">
        <v>116</v>
      </c>
      <c r="AT169" s="14" t="s">
        <v>112</v>
      </c>
      <c r="AU169" s="14" t="s">
        <v>69</v>
      </c>
      <c r="AY169" s="14" t="s">
        <v>110</v>
      </c>
      <c r="BE169" s="125">
        <f>IF(N169="základní",J169,0)</f>
        <v>0</v>
      </c>
      <c r="BF169" s="125">
        <f>IF(N169="snížená",J169,0)</f>
        <v>0</v>
      </c>
      <c r="BG169" s="125">
        <f>IF(N169="zákl. přenesená",J169,0)</f>
        <v>0</v>
      </c>
      <c r="BH169" s="125">
        <f>IF(N169="sníž. přenesená",J169,0)</f>
        <v>0</v>
      </c>
      <c r="BI169" s="125">
        <f>IF(N169="nulová",J169,0)</f>
        <v>0</v>
      </c>
      <c r="BJ169" s="14" t="s">
        <v>67</v>
      </c>
      <c r="BK169" s="125">
        <f>ROUND(I169*H169,2)</f>
        <v>0</v>
      </c>
      <c r="BL169" s="14" t="s">
        <v>116</v>
      </c>
      <c r="BM169" s="14" t="s">
        <v>232</v>
      </c>
    </row>
    <row r="170" spans="2:65" s="11" customFormat="1" x14ac:dyDescent="0.2">
      <c r="B170" s="126"/>
      <c r="D170" s="127" t="s">
        <v>118</v>
      </c>
      <c r="E170" s="128" t="s">
        <v>1</v>
      </c>
      <c r="F170" s="129" t="s">
        <v>224</v>
      </c>
      <c r="H170" s="130">
        <v>157</v>
      </c>
      <c r="L170" s="126"/>
      <c r="M170" s="131"/>
      <c r="N170" s="132"/>
      <c r="O170" s="132"/>
      <c r="P170" s="132"/>
      <c r="Q170" s="132"/>
      <c r="R170" s="132"/>
      <c r="S170" s="132"/>
      <c r="T170" s="133"/>
      <c r="AT170" s="128" t="s">
        <v>118</v>
      </c>
      <c r="AU170" s="128" t="s">
        <v>69</v>
      </c>
      <c r="AV170" s="11" t="s">
        <v>69</v>
      </c>
      <c r="AW170" s="11" t="s">
        <v>24</v>
      </c>
      <c r="AX170" s="11" t="s">
        <v>61</v>
      </c>
      <c r="AY170" s="128" t="s">
        <v>110</v>
      </c>
    </row>
    <row r="171" spans="2:65" s="12" customFormat="1" x14ac:dyDescent="0.2">
      <c r="B171" s="134"/>
      <c r="D171" s="127" t="s">
        <v>118</v>
      </c>
      <c r="E171" s="135" t="s">
        <v>1</v>
      </c>
      <c r="F171" s="136" t="s">
        <v>123</v>
      </c>
      <c r="H171" s="137">
        <v>157</v>
      </c>
      <c r="L171" s="134"/>
      <c r="M171" s="138"/>
      <c r="N171" s="139"/>
      <c r="O171" s="139"/>
      <c r="P171" s="139"/>
      <c r="Q171" s="139"/>
      <c r="R171" s="139"/>
      <c r="S171" s="139"/>
      <c r="T171" s="140"/>
      <c r="AT171" s="135" t="s">
        <v>118</v>
      </c>
      <c r="AU171" s="135" t="s">
        <v>69</v>
      </c>
      <c r="AV171" s="12" t="s">
        <v>116</v>
      </c>
      <c r="AW171" s="12" t="s">
        <v>3</v>
      </c>
      <c r="AX171" s="12" t="s">
        <v>67</v>
      </c>
      <c r="AY171" s="135" t="s">
        <v>110</v>
      </c>
    </row>
    <row r="172" spans="2:65" s="10" customFormat="1" ht="22.95" customHeight="1" x14ac:dyDescent="0.25">
      <c r="B172" s="103"/>
      <c r="D172" s="104" t="s">
        <v>60</v>
      </c>
      <c r="E172" s="113" t="s">
        <v>143</v>
      </c>
      <c r="F172" s="113" t="s">
        <v>233</v>
      </c>
      <c r="J172" s="114">
        <f>SUM(J173)</f>
        <v>0</v>
      </c>
      <c r="L172" s="175"/>
      <c r="M172" s="107"/>
      <c r="N172" s="108"/>
      <c r="O172" s="108"/>
      <c r="P172" s="109">
        <f>SUM(P173:P176)</f>
        <v>12.01248</v>
      </c>
      <c r="Q172" s="108"/>
      <c r="R172" s="109">
        <f>SUM(R173:R176)</f>
        <v>11.422518239999999</v>
      </c>
      <c r="S172" s="108"/>
      <c r="T172" s="110">
        <f>SUM(T173:T176)</f>
        <v>0</v>
      </c>
      <c r="AR172" s="104" t="s">
        <v>67</v>
      </c>
      <c r="AT172" s="111" t="s">
        <v>60</v>
      </c>
      <c r="AU172" s="111" t="s">
        <v>67</v>
      </c>
      <c r="AY172" s="104" t="s">
        <v>110</v>
      </c>
      <c r="BK172" s="112">
        <f>SUM(BK173:BK176)</f>
        <v>0</v>
      </c>
    </row>
    <row r="173" spans="2:65" s="1" customFormat="1" ht="16.5" customHeight="1" x14ac:dyDescent="0.2">
      <c r="B173" s="115"/>
      <c r="C173" s="116">
        <v>32</v>
      </c>
      <c r="D173" s="116" t="s">
        <v>112</v>
      </c>
      <c r="E173" s="117" t="s">
        <v>234</v>
      </c>
      <c r="F173" s="118" t="s">
        <v>235</v>
      </c>
      <c r="G173" s="119" t="s">
        <v>131</v>
      </c>
      <c r="H173" s="120">
        <v>4.6559999999999997</v>
      </c>
      <c r="I173" s="121"/>
      <c r="J173" s="121">
        <f>ROUND(I173*H173,2)</f>
        <v>0</v>
      </c>
      <c r="K173" s="118" t="s">
        <v>1</v>
      </c>
      <c r="L173" s="24"/>
      <c r="M173" s="44" t="s">
        <v>1</v>
      </c>
      <c r="N173" s="122" t="s">
        <v>32</v>
      </c>
      <c r="O173" s="123">
        <v>2.58</v>
      </c>
      <c r="P173" s="123">
        <f>O173*H173</f>
        <v>12.01248</v>
      </c>
      <c r="Q173" s="123">
        <v>2.45329</v>
      </c>
      <c r="R173" s="123">
        <f>Q173*H173</f>
        <v>11.422518239999999</v>
      </c>
      <c r="S173" s="123">
        <v>0</v>
      </c>
      <c r="T173" s="124">
        <f>S173*H173</f>
        <v>0</v>
      </c>
      <c r="AR173" s="14" t="s">
        <v>116</v>
      </c>
      <c r="AT173" s="14" t="s">
        <v>112</v>
      </c>
      <c r="AU173" s="14" t="s">
        <v>69</v>
      </c>
      <c r="AY173" s="14" t="s">
        <v>110</v>
      </c>
      <c r="BE173" s="125">
        <f>IF(N173="základní",J173,0)</f>
        <v>0</v>
      </c>
      <c r="BF173" s="125">
        <f>IF(N173="snížená",J173,0)</f>
        <v>0</v>
      </c>
      <c r="BG173" s="125">
        <f>IF(N173="zákl. přenesená",J173,0)</f>
        <v>0</v>
      </c>
      <c r="BH173" s="125">
        <f>IF(N173="sníž. přenesená",J173,0)</f>
        <v>0</v>
      </c>
      <c r="BI173" s="125">
        <f>IF(N173="nulová",J173,0)</f>
        <v>0</v>
      </c>
      <c r="BJ173" s="14" t="s">
        <v>67</v>
      </c>
      <c r="BK173" s="125">
        <f>ROUND(I173*H173,2)</f>
        <v>0</v>
      </c>
      <c r="BL173" s="14" t="s">
        <v>116</v>
      </c>
      <c r="BM173" s="14" t="s">
        <v>236</v>
      </c>
    </row>
    <row r="174" spans="2:65" s="11" customFormat="1" x14ac:dyDescent="0.2">
      <c r="B174" s="126"/>
      <c r="D174" s="127" t="s">
        <v>118</v>
      </c>
      <c r="E174" s="128" t="s">
        <v>237</v>
      </c>
      <c r="F174" s="129" t="s">
        <v>238</v>
      </c>
      <c r="H174" s="130">
        <v>3.456</v>
      </c>
      <c r="L174" s="126"/>
      <c r="M174" s="131"/>
      <c r="N174" s="132"/>
      <c r="O174" s="132"/>
      <c r="P174" s="132"/>
      <c r="Q174" s="132"/>
      <c r="R174" s="132"/>
      <c r="S174" s="132"/>
      <c r="T174" s="133"/>
      <c r="AT174" s="128" t="s">
        <v>118</v>
      </c>
      <c r="AU174" s="128" t="s">
        <v>69</v>
      </c>
      <c r="AV174" s="11" t="s">
        <v>69</v>
      </c>
      <c r="AW174" s="11" t="s">
        <v>24</v>
      </c>
      <c r="AX174" s="11" t="s">
        <v>61</v>
      </c>
      <c r="AY174" s="128" t="s">
        <v>110</v>
      </c>
    </row>
    <row r="175" spans="2:65" s="11" customFormat="1" x14ac:dyDescent="0.2">
      <c r="B175" s="126"/>
      <c r="D175" s="127" t="s">
        <v>118</v>
      </c>
      <c r="E175" s="128" t="s">
        <v>239</v>
      </c>
      <c r="F175" s="129" t="s">
        <v>240</v>
      </c>
      <c r="H175" s="130">
        <v>1.2</v>
      </c>
      <c r="L175" s="126"/>
      <c r="M175" s="131"/>
      <c r="N175" s="132"/>
      <c r="O175" s="132"/>
      <c r="P175" s="132"/>
      <c r="Q175" s="132"/>
      <c r="R175" s="132"/>
      <c r="S175" s="132"/>
      <c r="T175" s="133"/>
      <c r="AT175" s="128" t="s">
        <v>118</v>
      </c>
      <c r="AU175" s="128" t="s">
        <v>69</v>
      </c>
      <c r="AV175" s="11" t="s">
        <v>69</v>
      </c>
      <c r="AW175" s="11" t="s">
        <v>24</v>
      </c>
      <c r="AX175" s="11" t="s">
        <v>61</v>
      </c>
      <c r="AY175" s="128" t="s">
        <v>110</v>
      </c>
    </row>
    <row r="176" spans="2:65" s="12" customFormat="1" x14ac:dyDescent="0.2">
      <c r="B176" s="134"/>
      <c r="D176" s="127" t="s">
        <v>118</v>
      </c>
      <c r="E176" s="135" t="s">
        <v>1</v>
      </c>
      <c r="F176" s="136" t="s">
        <v>123</v>
      </c>
      <c r="H176" s="137">
        <v>4.6559999999999997</v>
      </c>
      <c r="L176" s="134"/>
      <c r="M176" s="138"/>
      <c r="N176" s="139"/>
      <c r="O176" s="139"/>
      <c r="P176" s="139"/>
      <c r="Q176" s="139"/>
      <c r="R176" s="139"/>
      <c r="S176" s="139"/>
      <c r="T176" s="140"/>
      <c r="AT176" s="135" t="s">
        <v>118</v>
      </c>
      <c r="AU176" s="135" t="s">
        <v>69</v>
      </c>
      <c r="AV176" s="12" t="s">
        <v>116</v>
      </c>
      <c r="AW176" s="12" t="s">
        <v>24</v>
      </c>
      <c r="AX176" s="12" t="s">
        <v>67</v>
      </c>
      <c r="AY176" s="135" t="s">
        <v>110</v>
      </c>
    </row>
    <row r="177" spans="2:65" s="12" customFormat="1" ht="25.5" customHeight="1" x14ac:dyDescent="0.25">
      <c r="B177" s="134"/>
      <c r="C177" s="443" t="s">
        <v>885</v>
      </c>
      <c r="D177" s="444" t="s">
        <v>60</v>
      </c>
      <c r="E177" s="445" t="s">
        <v>158</v>
      </c>
      <c r="F177" s="445" t="s">
        <v>241</v>
      </c>
      <c r="G177" s="443"/>
      <c r="H177" s="443"/>
      <c r="I177" s="443"/>
      <c r="J177" s="446">
        <f>J179+J181+J183+J197</f>
        <v>0</v>
      </c>
      <c r="K177" s="443"/>
      <c r="L177" s="134"/>
      <c r="M177" s="138"/>
      <c r="N177" s="139"/>
      <c r="O177" s="139"/>
      <c r="P177" s="139"/>
      <c r="Q177" s="139"/>
      <c r="R177" s="139"/>
      <c r="S177" s="139"/>
      <c r="T177" s="140"/>
      <c r="AT177" s="135"/>
      <c r="AU177" s="135"/>
      <c r="AY177" s="135"/>
    </row>
    <row r="178" spans="2:65" s="10" customFormat="1" ht="22.95" customHeight="1" x14ac:dyDescent="0.25">
      <c r="B178" s="103"/>
      <c r="D178" s="104" t="s">
        <v>60</v>
      </c>
      <c r="E178" s="113" t="s">
        <v>158</v>
      </c>
      <c r="F178" s="113" t="s">
        <v>241</v>
      </c>
      <c r="J178" s="114">
        <f>SUM(J179:J258)-J177</f>
        <v>0</v>
      </c>
      <c r="L178" s="176"/>
      <c r="M178" s="107"/>
      <c r="N178" s="108"/>
      <c r="O178" s="108"/>
      <c r="P178" s="109">
        <f>SUM(P179:P257)</f>
        <v>1145.5520000000001</v>
      </c>
      <c r="Q178" s="108"/>
      <c r="R178" s="109">
        <f>SUM(R179:R257)</f>
        <v>14.23776</v>
      </c>
      <c r="S178" s="108"/>
      <c r="T178" s="110">
        <f>SUM(T179:T257)</f>
        <v>0</v>
      </c>
      <c r="AR178" s="104" t="s">
        <v>67</v>
      </c>
      <c r="AT178" s="111" t="s">
        <v>60</v>
      </c>
      <c r="AU178" s="111" t="s">
        <v>67</v>
      </c>
      <c r="AY178" s="104" t="s">
        <v>110</v>
      </c>
      <c r="BK178" s="112">
        <f>SUM(BK179:BK257)</f>
        <v>0</v>
      </c>
    </row>
    <row r="179" spans="2:65" s="1" customFormat="1" ht="16.5" customHeight="1" x14ac:dyDescent="0.2">
      <c r="B179" s="115"/>
      <c r="C179" s="423">
        <v>33</v>
      </c>
      <c r="D179" s="423" t="s">
        <v>112</v>
      </c>
      <c r="E179" s="427" t="s">
        <v>242</v>
      </c>
      <c r="F179" s="428" t="s">
        <v>880</v>
      </c>
      <c r="G179" s="429" t="s">
        <v>243</v>
      </c>
      <c r="H179" s="430">
        <v>34</v>
      </c>
      <c r="I179" s="431"/>
      <c r="J179" s="431">
        <f>ROUND(I179*H179,2)</f>
        <v>0</v>
      </c>
      <c r="K179" s="428" t="s">
        <v>1</v>
      </c>
      <c r="L179" s="24"/>
      <c r="M179" s="44" t="s">
        <v>1</v>
      </c>
      <c r="N179" s="122" t="s">
        <v>32</v>
      </c>
      <c r="O179" s="123">
        <v>0.79600000000000004</v>
      </c>
      <c r="P179" s="123">
        <f>O179*H179</f>
        <v>27.064</v>
      </c>
      <c r="Q179" s="123">
        <v>6.8999999999999997E-4</v>
      </c>
      <c r="R179" s="123">
        <f>Q179*H179</f>
        <v>2.3459999999999998E-2</v>
      </c>
      <c r="S179" s="123">
        <v>0</v>
      </c>
      <c r="T179" s="124">
        <f>S179*H179</f>
        <v>0</v>
      </c>
      <c r="AR179" s="14" t="s">
        <v>116</v>
      </c>
      <c r="AT179" s="14" t="s">
        <v>112</v>
      </c>
      <c r="AU179" s="14" t="s">
        <v>69</v>
      </c>
      <c r="AY179" s="14" t="s">
        <v>110</v>
      </c>
      <c r="BE179" s="125">
        <f>IF(N179="základní",J179,0)</f>
        <v>0</v>
      </c>
      <c r="BF179" s="125">
        <f>IF(N179="snížená",J179,0)</f>
        <v>0</v>
      </c>
      <c r="BG179" s="125">
        <f>IF(N179="zákl. přenesená",J179,0)</f>
        <v>0</v>
      </c>
      <c r="BH179" s="125">
        <f>IF(N179="sníž. přenesená",J179,0)</f>
        <v>0</v>
      </c>
      <c r="BI179" s="125">
        <f>IF(N179="nulová",J179,0)</f>
        <v>0</v>
      </c>
      <c r="BJ179" s="14" t="s">
        <v>67</v>
      </c>
      <c r="BK179" s="125">
        <f>ROUND(I179*H179,2)</f>
        <v>0</v>
      </c>
      <c r="BL179" s="14" t="s">
        <v>116</v>
      </c>
      <c r="BM179" s="14" t="s">
        <v>244</v>
      </c>
    </row>
    <row r="180" spans="2:65" s="1" customFormat="1" ht="19.2" x14ac:dyDescent="0.2">
      <c r="B180" s="24"/>
      <c r="D180" s="127" t="s">
        <v>245</v>
      </c>
      <c r="F180" s="150" t="s">
        <v>881</v>
      </c>
      <c r="L180" s="24"/>
      <c r="M180" s="151"/>
      <c r="N180" s="46"/>
      <c r="O180" s="46"/>
      <c r="P180" s="46"/>
      <c r="Q180" s="46"/>
      <c r="R180" s="46"/>
      <c r="S180" s="46"/>
      <c r="T180" s="47"/>
      <c r="AT180" s="14" t="s">
        <v>245</v>
      </c>
      <c r="AU180" s="14" t="s">
        <v>69</v>
      </c>
    </row>
    <row r="181" spans="2:65" s="1" customFormat="1" ht="16.5" customHeight="1" x14ac:dyDescent="0.2">
      <c r="B181" s="115"/>
      <c r="C181" s="424">
        <v>34</v>
      </c>
      <c r="D181" s="424" t="s">
        <v>184</v>
      </c>
      <c r="E181" s="432" t="s">
        <v>246</v>
      </c>
      <c r="F181" s="433" t="s">
        <v>882</v>
      </c>
      <c r="G181" s="434" t="s">
        <v>243</v>
      </c>
      <c r="H181" s="435">
        <v>34</v>
      </c>
      <c r="I181" s="436"/>
      <c r="J181" s="436">
        <f>ROUND(I181*H181,2)</f>
        <v>0</v>
      </c>
      <c r="K181" s="433" t="s">
        <v>1</v>
      </c>
      <c r="L181" s="147"/>
      <c r="M181" s="148" t="s">
        <v>1</v>
      </c>
      <c r="N181" s="149" t="s">
        <v>32</v>
      </c>
      <c r="O181" s="123">
        <v>0</v>
      </c>
      <c r="P181" s="123">
        <f>O181*H181</f>
        <v>0</v>
      </c>
      <c r="Q181" s="123">
        <v>6.7099999999999998E-3</v>
      </c>
      <c r="R181" s="123">
        <f>Q181*H181</f>
        <v>0.22813999999999998</v>
      </c>
      <c r="S181" s="123">
        <v>0</v>
      </c>
      <c r="T181" s="124">
        <f>S181*H181</f>
        <v>0</v>
      </c>
      <c r="AR181" s="14" t="s">
        <v>158</v>
      </c>
      <c r="AT181" s="14" t="s">
        <v>184</v>
      </c>
      <c r="AU181" s="14" t="s">
        <v>69</v>
      </c>
      <c r="AY181" s="14" t="s">
        <v>110</v>
      </c>
      <c r="BE181" s="125">
        <f>IF(N181="základní",J181,0)</f>
        <v>0</v>
      </c>
      <c r="BF181" s="125">
        <f>IF(N181="snížená",J181,0)</f>
        <v>0</v>
      </c>
      <c r="BG181" s="125">
        <f>IF(N181="zákl. přenesená",J181,0)</f>
        <v>0</v>
      </c>
      <c r="BH181" s="125">
        <f>IF(N181="sníž. přenesená",J181,0)</f>
        <v>0</v>
      </c>
      <c r="BI181" s="125">
        <f>IF(N181="nulová",J181,0)</f>
        <v>0</v>
      </c>
      <c r="BJ181" s="14" t="s">
        <v>67</v>
      </c>
      <c r="BK181" s="125">
        <f>ROUND(I181*H181,2)</f>
        <v>0</v>
      </c>
      <c r="BL181" s="14" t="s">
        <v>116</v>
      </c>
      <c r="BM181" s="14" t="s">
        <v>247</v>
      </c>
    </row>
    <row r="182" spans="2:65" s="1" customFormat="1" ht="19.2" x14ac:dyDescent="0.2">
      <c r="B182" s="24"/>
      <c r="D182" s="127" t="s">
        <v>245</v>
      </c>
      <c r="F182" s="150" t="s">
        <v>881</v>
      </c>
      <c r="L182" s="24"/>
      <c r="M182" s="151"/>
      <c r="N182" s="46"/>
      <c r="O182" s="46"/>
      <c r="P182" s="46"/>
      <c r="Q182" s="46"/>
      <c r="R182" s="46"/>
      <c r="S182" s="46"/>
      <c r="T182" s="47"/>
      <c r="AT182" s="14" t="s">
        <v>245</v>
      </c>
      <c r="AU182" s="14" t="s">
        <v>69</v>
      </c>
    </row>
    <row r="183" spans="2:65" s="416" customFormat="1" ht="16.5" customHeight="1" x14ac:dyDescent="0.2">
      <c r="B183" s="24"/>
      <c r="C183" s="440" t="s">
        <v>883</v>
      </c>
      <c r="D183" s="437" t="s">
        <v>112</v>
      </c>
      <c r="E183" s="427" t="s">
        <v>248</v>
      </c>
      <c r="F183" s="428" t="s">
        <v>249</v>
      </c>
      <c r="G183" s="429" t="s">
        <v>243</v>
      </c>
      <c r="H183" s="440">
        <v>68</v>
      </c>
      <c r="I183" s="431"/>
      <c r="J183" s="431">
        <f>ROUND(I183*H183,2)</f>
        <v>0</v>
      </c>
      <c r="K183" s="440"/>
      <c r="L183" s="24"/>
      <c r="M183" s="151"/>
      <c r="N183" s="46"/>
      <c r="O183" s="46"/>
      <c r="P183" s="46"/>
      <c r="Q183" s="46"/>
      <c r="R183" s="46"/>
      <c r="S183" s="46"/>
      <c r="T183" s="47"/>
      <c r="AT183" s="422"/>
      <c r="AU183" s="422"/>
    </row>
    <row r="184" spans="2:65" s="1" customFormat="1" ht="16.5" customHeight="1" x14ac:dyDescent="0.2">
      <c r="B184" s="115"/>
      <c r="C184" s="410">
        <v>35</v>
      </c>
      <c r="D184" s="116" t="s">
        <v>112</v>
      </c>
      <c r="E184" s="117" t="s">
        <v>248</v>
      </c>
      <c r="F184" s="118" t="s">
        <v>249</v>
      </c>
      <c r="G184" s="119" t="s">
        <v>243</v>
      </c>
      <c r="H184" s="120">
        <v>496</v>
      </c>
      <c r="I184" s="121"/>
      <c r="J184" s="121">
        <f>ROUND(I184*H184,2)</f>
        <v>0</v>
      </c>
      <c r="K184" s="118" t="s">
        <v>1</v>
      </c>
      <c r="L184" s="24"/>
      <c r="M184" s="44" t="s">
        <v>1</v>
      </c>
      <c r="N184" s="122" t="s">
        <v>32</v>
      </c>
      <c r="O184" s="123">
        <v>0.79600000000000004</v>
      </c>
      <c r="P184" s="123">
        <f>O184*H184</f>
        <v>394.81600000000003</v>
      </c>
      <c r="Q184" s="123">
        <v>7.2000000000000005E-4</v>
      </c>
      <c r="R184" s="123">
        <f>Q184*H184</f>
        <v>0.35712000000000005</v>
      </c>
      <c r="S184" s="123">
        <v>0</v>
      </c>
      <c r="T184" s="124">
        <f>S184*H184</f>
        <v>0</v>
      </c>
      <c r="AR184" s="14" t="s">
        <v>116</v>
      </c>
      <c r="AT184" s="14" t="s">
        <v>112</v>
      </c>
      <c r="AU184" s="14" t="s">
        <v>69</v>
      </c>
      <c r="AY184" s="14" t="s">
        <v>110</v>
      </c>
      <c r="BE184" s="125">
        <f>IF(N184="základní",J184,0)</f>
        <v>0</v>
      </c>
      <c r="BF184" s="125">
        <f>IF(N184="snížená",J184,0)</f>
        <v>0</v>
      </c>
      <c r="BG184" s="125">
        <f>IF(N184="zákl. přenesená",J184,0)</f>
        <v>0</v>
      </c>
      <c r="BH184" s="125">
        <f>IF(N184="sníž. přenesená",J184,0)</f>
        <v>0</v>
      </c>
      <c r="BI184" s="125">
        <f>IF(N184="nulová",J184,0)</f>
        <v>0</v>
      </c>
      <c r="BJ184" s="14" t="s">
        <v>67</v>
      </c>
      <c r="BK184" s="125">
        <f>ROUND(I184*H184,2)</f>
        <v>0</v>
      </c>
      <c r="BL184" s="14" t="s">
        <v>116</v>
      </c>
      <c r="BM184" s="14" t="s">
        <v>250</v>
      </c>
    </row>
    <row r="185" spans="2:65" s="11" customFormat="1" x14ac:dyDescent="0.2">
      <c r="B185" s="126"/>
      <c r="D185" s="127" t="s">
        <v>118</v>
      </c>
      <c r="E185" s="128" t="s">
        <v>251</v>
      </c>
      <c r="F185" s="129" t="s">
        <v>252</v>
      </c>
      <c r="H185" s="130">
        <v>136</v>
      </c>
      <c r="L185" s="126"/>
      <c r="M185" s="131"/>
      <c r="N185" s="132"/>
      <c r="O185" s="132"/>
      <c r="P185" s="132"/>
      <c r="Q185" s="132"/>
      <c r="R185" s="132"/>
      <c r="S185" s="132"/>
      <c r="T185" s="133"/>
      <c r="AT185" s="128" t="s">
        <v>118</v>
      </c>
      <c r="AU185" s="128" t="s">
        <v>69</v>
      </c>
      <c r="AV185" s="11" t="s">
        <v>69</v>
      </c>
      <c r="AW185" s="11" t="s">
        <v>24</v>
      </c>
      <c r="AX185" s="11" t="s">
        <v>61</v>
      </c>
      <c r="AY185" s="128" t="s">
        <v>110</v>
      </c>
    </row>
    <row r="186" spans="2:65" s="11" customFormat="1" x14ac:dyDescent="0.2">
      <c r="B186" s="126"/>
      <c r="D186" s="127" t="s">
        <v>118</v>
      </c>
      <c r="E186" s="128" t="s">
        <v>253</v>
      </c>
      <c r="F186" s="129" t="s">
        <v>254</v>
      </c>
      <c r="H186" s="130">
        <v>8</v>
      </c>
      <c r="L186" s="126"/>
      <c r="M186" s="131"/>
      <c r="N186" s="132"/>
      <c r="O186" s="132"/>
      <c r="P186" s="132"/>
      <c r="Q186" s="132"/>
      <c r="R186" s="132"/>
      <c r="S186" s="132"/>
      <c r="T186" s="133"/>
      <c r="AT186" s="128" t="s">
        <v>118</v>
      </c>
      <c r="AU186" s="128" t="s">
        <v>69</v>
      </c>
      <c r="AV186" s="11" t="s">
        <v>69</v>
      </c>
      <c r="AW186" s="11" t="s">
        <v>24</v>
      </c>
      <c r="AX186" s="11" t="s">
        <v>61</v>
      </c>
      <c r="AY186" s="128" t="s">
        <v>110</v>
      </c>
    </row>
    <row r="187" spans="2:65" s="11" customFormat="1" x14ac:dyDescent="0.2">
      <c r="B187" s="126"/>
      <c r="D187" s="127" t="s">
        <v>118</v>
      </c>
      <c r="E187" s="128" t="s">
        <v>255</v>
      </c>
      <c r="F187" s="129" t="s">
        <v>256</v>
      </c>
      <c r="H187" s="130">
        <v>42</v>
      </c>
      <c r="L187" s="126"/>
      <c r="M187" s="131"/>
      <c r="N187" s="132"/>
      <c r="O187" s="132"/>
      <c r="P187" s="132"/>
      <c r="Q187" s="132"/>
      <c r="R187" s="132"/>
      <c r="S187" s="132"/>
      <c r="T187" s="133"/>
      <c r="AT187" s="128" t="s">
        <v>118</v>
      </c>
      <c r="AU187" s="128" t="s">
        <v>69</v>
      </c>
      <c r="AV187" s="11" t="s">
        <v>69</v>
      </c>
      <c r="AW187" s="11" t="s">
        <v>24</v>
      </c>
      <c r="AX187" s="11" t="s">
        <v>61</v>
      </c>
      <c r="AY187" s="128" t="s">
        <v>110</v>
      </c>
    </row>
    <row r="188" spans="2:65" s="11" customFormat="1" x14ac:dyDescent="0.2">
      <c r="B188" s="126"/>
      <c r="D188" s="437" t="s">
        <v>118</v>
      </c>
      <c r="E188" s="426" t="s">
        <v>257</v>
      </c>
      <c r="F188" s="438" t="s">
        <v>258</v>
      </c>
      <c r="G188" s="439"/>
      <c r="H188" s="425">
        <v>68</v>
      </c>
      <c r="I188" s="439"/>
      <c r="J188" s="439"/>
      <c r="K188" s="439"/>
      <c r="L188" s="126"/>
      <c r="M188" s="131"/>
      <c r="N188" s="132"/>
      <c r="O188" s="132"/>
      <c r="P188" s="132"/>
      <c r="Q188" s="132"/>
      <c r="R188" s="132"/>
      <c r="S188" s="132"/>
      <c r="T188" s="133"/>
      <c r="AT188" s="128" t="s">
        <v>118</v>
      </c>
      <c r="AU188" s="128" t="s">
        <v>69</v>
      </c>
      <c r="AV188" s="11" t="s">
        <v>69</v>
      </c>
      <c r="AW188" s="11" t="s">
        <v>24</v>
      </c>
      <c r="AX188" s="11" t="s">
        <v>61</v>
      </c>
      <c r="AY188" s="128" t="s">
        <v>110</v>
      </c>
    </row>
    <row r="189" spans="2:65" s="11" customFormat="1" x14ac:dyDescent="0.2">
      <c r="B189" s="126"/>
      <c r="D189" s="127" t="s">
        <v>118</v>
      </c>
      <c r="E189" s="128" t="s">
        <v>259</v>
      </c>
      <c r="F189" s="129" t="s">
        <v>260</v>
      </c>
      <c r="H189" s="130">
        <v>54</v>
      </c>
      <c r="L189" s="126"/>
      <c r="M189" s="131"/>
      <c r="N189" s="132"/>
      <c r="O189" s="132"/>
      <c r="P189" s="132"/>
      <c r="Q189" s="132"/>
      <c r="R189" s="132"/>
      <c r="S189" s="132"/>
      <c r="T189" s="133"/>
      <c r="AT189" s="128" t="s">
        <v>118</v>
      </c>
      <c r="AU189" s="128" t="s">
        <v>69</v>
      </c>
      <c r="AV189" s="11" t="s">
        <v>69</v>
      </c>
      <c r="AW189" s="11" t="s">
        <v>24</v>
      </c>
      <c r="AX189" s="11" t="s">
        <v>61</v>
      </c>
      <c r="AY189" s="128" t="s">
        <v>110</v>
      </c>
    </row>
    <row r="190" spans="2:65" s="11" customFormat="1" x14ac:dyDescent="0.2">
      <c r="B190" s="126"/>
      <c r="D190" s="127" t="s">
        <v>118</v>
      </c>
      <c r="E190" s="128" t="s">
        <v>261</v>
      </c>
      <c r="F190" s="129" t="s">
        <v>256</v>
      </c>
      <c r="H190" s="130">
        <v>42</v>
      </c>
      <c r="L190" s="126"/>
      <c r="M190" s="131"/>
      <c r="N190" s="132"/>
      <c r="O190" s="132"/>
      <c r="P190" s="132"/>
      <c r="Q190" s="132"/>
      <c r="R190" s="132"/>
      <c r="S190" s="132"/>
      <c r="T190" s="133"/>
      <c r="AT190" s="128" t="s">
        <v>118</v>
      </c>
      <c r="AU190" s="128" t="s">
        <v>69</v>
      </c>
      <c r="AV190" s="11" t="s">
        <v>69</v>
      </c>
      <c r="AW190" s="11" t="s">
        <v>24</v>
      </c>
      <c r="AX190" s="11" t="s">
        <v>61</v>
      </c>
      <c r="AY190" s="128" t="s">
        <v>110</v>
      </c>
    </row>
    <row r="191" spans="2:65" s="11" customFormat="1" x14ac:dyDescent="0.2">
      <c r="B191" s="126"/>
      <c r="D191" s="127" t="s">
        <v>118</v>
      </c>
      <c r="E191" s="128" t="s">
        <v>262</v>
      </c>
      <c r="F191" s="129" t="s">
        <v>263</v>
      </c>
      <c r="H191" s="130">
        <v>12</v>
      </c>
      <c r="L191" s="126"/>
      <c r="M191" s="131"/>
      <c r="N191" s="132"/>
      <c r="O191" s="132"/>
      <c r="P191" s="132"/>
      <c r="Q191" s="132"/>
      <c r="R191" s="132"/>
      <c r="S191" s="132"/>
      <c r="T191" s="133"/>
      <c r="AT191" s="128" t="s">
        <v>118</v>
      </c>
      <c r="AU191" s="128" t="s">
        <v>69</v>
      </c>
      <c r="AV191" s="11" t="s">
        <v>69</v>
      </c>
      <c r="AW191" s="11" t="s">
        <v>24</v>
      </c>
      <c r="AX191" s="11" t="s">
        <v>61</v>
      </c>
      <c r="AY191" s="128" t="s">
        <v>110</v>
      </c>
    </row>
    <row r="192" spans="2:65" s="11" customFormat="1" x14ac:dyDescent="0.2">
      <c r="B192" s="126"/>
      <c r="D192" s="127" t="s">
        <v>118</v>
      </c>
      <c r="E192" s="128" t="s">
        <v>264</v>
      </c>
      <c r="F192" s="129" t="s">
        <v>265</v>
      </c>
      <c r="H192" s="130">
        <v>46</v>
      </c>
      <c r="L192" s="126"/>
      <c r="M192" s="131"/>
      <c r="N192" s="132"/>
      <c r="O192" s="132"/>
      <c r="P192" s="132"/>
      <c r="Q192" s="132"/>
      <c r="R192" s="132"/>
      <c r="S192" s="132"/>
      <c r="T192" s="133"/>
      <c r="AT192" s="128" t="s">
        <v>118</v>
      </c>
      <c r="AU192" s="128" t="s">
        <v>69</v>
      </c>
      <c r="AV192" s="11" t="s">
        <v>69</v>
      </c>
      <c r="AW192" s="11" t="s">
        <v>24</v>
      </c>
      <c r="AX192" s="11" t="s">
        <v>61</v>
      </c>
      <c r="AY192" s="128" t="s">
        <v>110</v>
      </c>
    </row>
    <row r="193" spans="2:65" s="11" customFormat="1" x14ac:dyDescent="0.2">
      <c r="B193" s="126"/>
      <c r="D193" s="127" t="s">
        <v>118</v>
      </c>
      <c r="E193" s="128" t="s">
        <v>266</v>
      </c>
      <c r="F193" s="129" t="s">
        <v>267</v>
      </c>
      <c r="H193" s="130">
        <v>78</v>
      </c>
      <c r="L193" s="126"/>
      <c r="M193" s="131"/>
      <c r="N193" s="132"/>
      <c r="O193" s="132"/>
      <c r="P193" s="132"/>
      <c r="Q193" s="132"/>
      <c r="R193" s="132"/>
      <c r="S193" s="132"/>
      <c r="T193" s="133"/>
      <c r="AT193" s="128" t="s">
        <v>118</v>
      </c>
      <c r="AU193" s="128" t="s">
        <v>69</v>
      </c>
      <c r="AV193" s="11" t="s">
        <v>69</v>
      </c>
      <c r="AW193" s="11" t="s">
        <v>24</v>
      </c>
      <c r="AX193" s="11" t="s">
        <v>61</v>
      </c>
      <c r="AY193" s="128" t="s">
        <v>110</v>
      </c>
    </row>
    <row r="194" spans="2:65" s="11" customFormat="1" x14ac:dyDescent="0.2">
      <c r="B194" s="126"/>
      <c r="D194" s="127" t="s">
        <v>118</v>
      </c>
      <c r="E194" s="128" t="s">
        <v>268</v>
      </c>
      <c r="F194" s="129" t="s">
        <v>269</v>
      </c>
      <c r="H194" s="130">
        <v>50</v>
      </c>
      <c r="L194" s="126"/>
      <c r="M194" s="131"/>
      <c r="N194" s="132"/>
      <c r="O194" s="132"/>
      <c r="P194" s="132"/>
      <c r="Q194" s="132"/>
      <c r="R194" s="132"/>
      <c r="S194" s="132"/>
      <c r="T194" s="133"/>
      <c r="AT194" s="128" t="s">
        <v>118</v>
      </c>
      <c r="AU194" s="128" t="s">
        <v>69</v>
      </c>
      <c r="AV194" s="11" t="s">
        <v>69</v>
      </c>
      <c r="AW194" s="11" t="s">
        <v>24</v>
      </c>
      <c r="AX194" s="11" t="s">
        <v>61</v>
      </c>
      <c r="AY194" s="128" t="s">
        <v>110</v>
      </c>
    </row>
    <row r="195" spans="2:65" s="11" customFormat="1" x14ac:dyDescent="0.2">
      <c r="B195" s="126"/>
      <c r="D195" s="127" t="s">
        <v>118</v>
      </c>
      <c r="E195" s="128" t="s">
        <v>270</v>
      </c>
      <c r="F195" s="129" t="s">
        <v>271</v>
      </c>
      <c r="H195" s="130">
        <v>28</v>
      </c>
      <c r="L195" s="126"/>
      <c r="M195" s="131"/>
      <c r="N195" s="132"/>
      <c r="O195" s="132"/>
      <c r="P195" s="132"/>
      <c r="Q195" s="132"/>
      <c r="R195" s="132"/>
      <c r="S195" s="132"/>
      <c r="T195" s="133"/>
      <c r="AT195" s="128" t="s">
        <v>118</v>
      </c>
      <c r="AU195" s="128" t="s">
        <v>69</v>
      </c>
      <c r="AV195" s="11" t="s">
        <v>69</v>
      </c>
      <c r="AW195" s="11" t="s">
        <v>24</v>
      </c>
      <c r="AX195" s="11" t="s">
        <v>61</v>
      </c>
      <c r="AY195" s="128" t="s">
        <v>110</v>
      </c>
    </row>
    <row r="196" spans="2:65" s="12" customFormat="1" x14ac:dyDescent="0.2">
      <c r="B196" s="134"/>
      <c r="D196" s="127" t="s">
        <v>118</v>
      </c>
      <c r="E196" s="135" t="s">
        <v>1</v>
      </c>
      <c r="F196" s="136" t="s">
        <v>123</v>
      </c>
      <c r="H196" s="137">
        <v>496</v>
      </c>
      <c r="L196" s="134"/>
      <c r="M196" s="138"/>
      <c r="N196" s="139"/>
      <c r="O196" s="139"/>
      <c r="P196" s="139"/>
      <c r="Q196" s="139"/>
      <c r="R196" s="139"/>
      <c r="S196" s="139"/>
      <c r="T196" s="140"/>
      <c r="AT196" s="135" t="s">
        <v>118</v>
      </c>
      <c r="AU196" s="135" t="s">
        <v>69</v>
      </c>
      <c r="AV196" s="12" t="s">
        <v>116</v>
      </c>
      <c r="AW196" s="12" t="s">
        <v>24</v>
      </c>
      <c r="AX196" s="12" t="s">
        <v>67</v>
      </c>
      <c r="AY196" s="135" t="s">
        <v>110</v>
      </c>
    </row>
    <row r="197" spans="2:65" s="12" customFormat="1" ht="16.5" customHeight="1" x14ac:dyDescent="0.2">
      <c r="B197" s="134"/>
      <c r="C197" s="442" t="s">
        <v>884</v>
      </c>
      <c r="D197" s="424" t="s">
        <v>184</v>
      </c>
      <c r="E197" s="432" t="s">
        <v>272</v>
      </c>
      <c r="F197" s="433" t="s">
        <v>876</v>
      </c>
      <c r="G197" s="434" t="s">
        <v>243</v>
      </c>
      <c r="H197" s="435">
        <v>68</v>
      </c>
      <c r="I197" s="436"/>
      <c r="J197" s="436">
        <f>ROUND(I197*H197,2)</f>
        <v>0</v>
      </c>
      <c r="K197" s="433" t="s">
        <v>1</v>
      </c>
      <c r="L197" s="134"/>
      <c r="M197" s="138"/>
      <c r="N197" s="139"/>
      <c r="O197" s="139"/>
      <c r="P197" s="139"/>
      <c r="Q197" s="139"/>
      <c r="R197" s="139"/>
      <c r="S197" s="139"/>
      <c r="T197" s="140"/>
      <c r="AT197" s="135"/>
      <c r="AU197" s="135"/>
      <c r="AY197" s="135"/>
    </row>
    <row r="198" spans="2:65" s="1" customFormat="1" ht="16.5" customHeight="1" x14ac:dyDescent="0.2">
      <c r="B198" s="115"/>
      <c r="C198" s="441">
        <v>36</v>
      </c>
      <c r="D198" s="141" t="s">
        <v>184</v>
      </c>
      <c r="E198" s="142" t="s">
        <v>272</v>
      </c>
      <c r="F198" s="143" t="s">
        <v>876</v>
      </c>
      <c r="G198" s="144" t="s">
        <v>243</v>
      </c>
      <c r="H198" s="145">
        <v>496</v>
      </c>
      <c r="I198" s="146"/>
      <c r="J198" s="146">
        <f>ROUND(I198*H198,2)</f>
        <v>0</v>
      </c>
      <c r="K198" s="143" t="s">
        <v>1</v>
      </c>
      <c r="L198" s="147"/>
      <c r="M198" s="148" t="s">
        <v>1</v>
      </c>
      <c r="N198" s="149" t="s">
        <v>32</v>
      </c>
      <c r="O198" s="123">
        <v>0</v>
      </c>
      <c r="P198" s="123">
        <f>O198*H198</f>
        <v>0</v>
      </c>
      <c r="Q198" s="123">
        <v>8.2199999999999999E-3</v>
      </c>
      <c r="R198" s="123">
        <f>Q198*H198</f>
        <v>4.0771199999999999</v>
      </c>
      <c r="S198" s="123">
        <v>0</v>
      </c>
      <c r="T198" s="124">
        <f>S198*H198</f>
        <v>0</v>
      </c>
      <c r="AR198" s="14" t="s">
        <v>158</v>
      </c>
      <c r="AT198" s="14" t="s">
        <v>184</v>
      </c>
      <c r="AU198" s="14" t="s">
        <v>69</v>
      </c>
      <c r="AY198" s="14" t="s">
        <v>110</v>
      </c>
      <c r="BE198" s="125">
        <f>IF(N198="základní",J198,0)</f>
        <v>0</v>
      </c>
      <c r="BF198" s="125">
        <f>IF(N198="snížená",J198,0)</f>
        <v>0</v>
      </c>
      <c r="BG198" s="125">
        <f>IF(N198="zákl. přenesená",J198,0)</f>
        <v>0</v>
      </c>
      <c r="BH198" s="125">
        <f>IF(N198="sníž. přenesená",J198,0)</f>
        <v>0</v>
      </c>
      <c r="BI198" s="125">
        <f>IF(N198="nulová",J198,0)</f>
        <v>0</v>
      </c>
      <c r="BJ198" s="14" t="s">
        <v>67</v>
      </c>
      <c r="BK198" s="125">
        <f>ROUND(I198*H198,2)</f>
        <v>0</v>
      </c>
      <c r="BL198" s="14" t="s">
        <v>116</v>
      </c>
      <c r="BM198" s="14" t="s">
        <v>273</v>
      </c>
    </row>
    <row r="199" spans="2:65" s="11" customFormat="1" x14ac:dyDescent="0.2">
      <c r="B199" s="126"/>
      <c r="D199" s="127" t="s">
        <v>118</v>
      </c>
      <c r="E199" s="128" t="s">
        <v>1</v>
      </c>
      <c r="F199" s="129">
        <v>496</v>
      </c>
      <c r="H199" s="130">
        <v>496</v>
      </c>
      <c r="L199" s="126"/>
      <c r="M199" s="131"/>
      <c r="N199" s="132"/>
      <c r="O199" s="132"/>
      <c r="P199" s="132"/>
      <c r="Q199" s="132"/>
      <c r="R199" s="132"/>
      <c r="S199" s="132"/>
      <c r="T199" s="133"/>
      <c r="AT199" s="128" t="s">
        <v>118</v>
      </c>
      <c r="AU199" s="128" t="s">
        <v>69</v>
      </c>
      <c r="AV199" s="11" t="s">
        <v>69</v>
      </c>
      <c r="AW199" s="11" t="s">
        <v>24</v>
      </c>
      <c r="AX199" s="11" t="s">
        <v>61</v>
      </c>
      <c r="AY199" s="128" t="s">
        <v>110</v>
      </c>
    </row>
    <row r="200" spans="2:65" s="12" customFormat="1" x14ac:dyDescent="0.2">
      <c r="B200" s="134"/>
      <c r="D200" s="127" t="s">
        <v>118</v>
      </c>
      <c r="E200" s="135" t="s">
        <v>1</v>
      </c>
      <c r="F200" s="136" t="s">
        <v>123</v>
      </c>
      <c r="H200" s="137">
        <v>496</v>
      </c>
      <c r="L200" s="134"/>
      <c r="M200" s="138"/>
      <c r="N200" s="139"/>
      <c r="O200" s="139"/>
      <c r="P200" s="139"/>
      <c r="Q200" s="139"/>
      <c r="R200" s="139"/>
      <c r="S200" s="139"/>
      <c r="T200" s="140"/>
      <c r="AT200" s="135" t="s">
        <v>118</v>
      </c>
      <c r="AU200" s="135" t="s">
        <v>69</v>
      </c>
      <c r="AV200" s="12" t="s">
        <v>116</v>
      </c>
      <c r="AW200" s="12" t="s">
        <v>24</v>
      </c>
      <c r="AX200" s="12" t="s">
        <v>67</v>
      </c>
      <c r="AY200" s="135" t="s">
        <v>110</v>
      </c>
    </row>
    <row r="201" spans="2:65" s="1" customFormat="1" ht="16.5" customHeight="1" x14ac:dyDescent="0.2">
      <c r="B201" s="115"/>
      <c r="C201" s="116">
        <v>37</v>
      </c>
      <c r="D201" s="116" t="s">
        <v>112</v>
      </c>
      <c r="E201" s="117" t="s">
        <v>275</v>
      </c>
      <c r="F201" s="118" t="s">
        <v>276</v>
      </c>
      <c r="G201" s="119" t="s">
        <v>243</v>
      </c>
      <c r="H201" s="120">
        <v>172</v>
      </c>
      <c r="I201" s="121"/>
      <c r="J201" s="121">
        <f>ROUND(I201*H201,2)</f>
        <v>0</v>
      </c>
      <c r="K201" s="118" t="s">
        <v>1</v>
      </c>
      <c r="L201" s="24"/>
      <c r="M201" s="44" t="s">
        <v>1</v>
      </c>
      <c r="N201" s="122" t="s">
        <v>32</v>
      </c>
      <c r="O201" s="123">
        <v>0.82599999999999996</v>
      </c>
      <c r="P201" s="123">
        <f>O201*H201</f>
        <v>142.072</v>
      </c>
      <c r="Q201" s="123">
        <v>8.5999999999999998E-4</v>
      </c>
      <c r="R201" s="123">
        <f>Q201*H201</f>
        <v>0.14792</v>
      </c>
      <c r="S201" s="123">
        <v>0</v>
      </c>
      <c r="T201" s="124">
        <f>S201*H201</f>
        <v>0</v>
      </c>
      <c r="AR201" s="14" t="s">
        <v>116</v>
      </c>
      <c r="AT201" s="14" t="s">
        <v>112</v>
      </c>
      <c r="AU201" s="14" t="s">
        <v>69</v>
      </c>
      <c r="AY201" s="14" t="s">
        <v>110</v>
      </c>
      <c r="BE201" s="125">
        <f>IF(N201="základní",J201,0)</f>
        <v>0</v>
      </c>
      <c r="BF201" s="125">
        <f>IF(N201="snížená",J201,0)</f>
        <v>0</v>
      </c>
      <c r="BG201" s="125">
        <f>IF(N201="zákl. přenesená",J201,0)</f>
        <v>0</v>
      </c>
      <c r="BH201" s="125">
        <f>IF(N201="sníž. přenesená",J201,0)</f>
        <v>0</v>
      </c>
      <c r="BI201" s="125">
        <f>IF(N201="nulová",J201,0)</f>
        <v>0</v>
      </c>
      <c r="BJ201" s="14" t="s">
        <v>67</v>
      </c>
      <c r="BK201" s="125">
        <f>ROUND(I201*H201,2)</f>
        <v>0</v>
      </c>
      <c r="BL201" s="14" t="s">
        <v>116</v>
      </c>
      <c r="BM201" s="14" t="s">
        <v>277</v>
      </c>
    </row>
    <row r="202" spans="2:65" s="11" customFormat="1" x14ac:dyDescent="0.2">
      <c r="B202" s="126"/>
      <c r="D202" s="127" t="s">
        <v>118</v>
      </c>
      <c r="E202" s="128" t="s">
        <v>278</v>
      </c>
      <c r="F202" s="129" t="s">
        <v>279</v>
      </c>
      <c r="H202" s="130">
        <v>44</v>
      </c>
      <c r="L202" s="126"/>
      <c r="M202" s="131"/>
      <c r="N202" s="132"/>
      <c r="O202" s="132"/>
      <c r="P202" s="132"/>
      <c r="Q202" s="132"/>
      <c r="R202" s="132"/>
      <c r="S202" s="132"/>
      <c r="T202" s="133"/>
      <c r="AT202" s="128" t="s">
        <v>118</v>
      </c>
      <c r="AU202" s="128" t="s">
        <v>69</v>
      </c>
      <c r="AV202" s="11" t="s">
        <v>69</v>
      </c>
      <c r="AW202" s="11" t="s">
        <v>24</v>
      </c>
      <c r="AX202" s="11" t="s">
        <v>61</v>
      </c>
      <c r="AY202" s="128" t="s">
        <v>110</v>
      </c>
    </row>
    <row r="203" spans="2:65" s="11" customFormat="1" x14ac:dyDescent="0.2">
      <c r="B203" s="126"/>
      <c r="D203" s="127" t="s">
        <v>118</v>
      </c>
      <c r="E203" s="128" t="s">
        <v>280</v>
      </c>
      <c r="F203" s="129" t="s">
        <v>281</v>
      </c>
      <c r="H203" s="130">
        <v>30</v>
      </c>
      <c r="L203" s="126"/>
      <c r="M203" s="131"/>
      <c r="N203" s="132"/>
      <c r="O203" s="132"/>
      <c r="P203" s="132"/>
      <c r="Q203" s="132"/>
      <c r="R203" s="132"/>
      <c r="S203" s="132"/>
      <c r="T203" s="133"/>
      <c r="AT203" s="128" t="s">
        <v>118</v>
      </c>
      <c r="AU203" s="128" t="s">
        <v>69</v>
      </c>
      <c r="AV203" s="11" t="s">
        <v>69</v>
      </c>
      <c r="AW203" s="11" t="s">
        <v>24</v>
      </c>
      <c r="AX203" s="11" t="s">
        <v>61</v>
      </c>
      <c r="AY203" s="128" t="s">
        <v>110</v>
      </c>
    </row>
    <row r="204" spans="2:65" s="11" customFormat="1" x14ac:dyDescent="0.2">
      <c r="B204" s="126"/>
      <c r="D204" s="127" t="s">
        <v>118</v>
      </c>
      <c r="E204" s="128" t="s">
        <v>282</v>
      </c>
      <c r="F204" s="129" t="s">
        <v>283</v>
      </c>
      <c r="H204" s="130">
        <v>98</v>
      </c>
      <c r="L204" s="126"/>
      <c r="M204" s="131"/>
      <c r="N204" s="132"/>
      <c r="O204" s="132"/>
      <c r="P204" s="132"/>
      <c r="Q204" s="132"/>
      <c r="R204" s="132"/>
      <c r="S204" s="132"/>
      <c r="T204" s="133"/>
      <c r="AT204" s="128" t="s">
        <v>118</v>
      </c>
      <c r="AU204" s="128" t="s">
        <v>69</v>
      </c>
      <c r="AV204" s="11" t="s">
        <v>69</v>
      </c>
      <c r="AW204" s="11" t="s">
        <v>24</v>
      </c>
      <c r="AX204" s="11" t="s">
        <v>61</v>
      </c>
      <c r="AY204" s="128" t="s">
        <v>110</v>
      </c>
    </row>
    <row r="205" spans="2:65" s="12" customFormat="1" x14ac:dyDescent="0.2">
      <c r="B205" s="134"/>
      <c r="D205" s="127" t="s">
        <v>118</v>
      </c>
      <c r="E205" s="135" t="s">
        <v>1</v>
      </c>
      <c r="F205" s="136" t="s">
        <v>123</v>
      </c>
      <c r="H205" s="137">
        <v>172</v>
      </c>
      <c r="L205" s="134"/>
      <c r="M205" s="138"/>
      <c r="N205" s="139"/>
      <c r="O205" s="139"/>
      <c r="P205" s="139"/>
      <c r="Q205" s="139"/>
      <c r="R205" s="139"/>
      <c r="S205" s="139"/>
      <c r="T205" s="140"/>
      <c r="AT205" s="135" t="s">
        <v>118</v>
      </c>
      <c r="AU205" s="135" t="s">
        <v>69</v>
      </c>
      <c r="AV205" s="12" t="s">
        <v>116</v>
      </c>
      <c r="AW205" s="12" t="s">
        <v>24</v>
      </c>
      <c r="AX205" s="12" t="s">
        <v>67</v>
      </c>
      <c r="AY205" s="135" t="s">
        <v>110</v>
      </c>
    </row>
    <row r="206" spans="2:65" s="1" customFormat="1" ht="16.5" customHeight="1" x14ac:dyDescent="0.2">
      <c r="B206" s="115"/>
      <c r="C206" s="141">
        <v>38</v>
      </c>
      <c r="D206" s="141" t="s">
        <v>184</v>
      </c>
      <c r="E206" s="142" t="s">
        <v>284</v>
      </c>
      <c r="F206" s="143" t="s">
        <v>877</v>
      </c>
      <c r="G206" s="144" t="s">
        <v>243</v>
      </c>
      <c r="H206" s="145">
        <v>172</v>
      </c>
      <c r="I206" s="146"/>
      <c r="J206" s="146">
        <f>ROUND(I206*H206,2)</f>
        <v>0</v>
      </c>
      <c r="K206" s="143" t="s">
        <v>1</v>
      </c>
      <c r="L206" s="147"/>
      <c r="M206" s="148" t="s">
        <v>1</v>
      </c>
      <c r="N206" s="149" t="s">
        <v>32</v>
      </c>
      <c r="O206" s="123">
        <v>0</v>
      </c>
      <c r="P206" s="123">
        <f>O206*H206</f>
        <v>0</v>
      </c>
      <c r="Q206" s="123">
        <v>1.0489999999999999E-2</v>
      </c>
      <c r="R206" s="123">
        <f>Q206*H206</f>
        <v>1.8042799999999999</v>
      </c>
      <c r="S206" s="123">
        <v>0</v>
      </c>
      <c r="T206" s="124">
        <f>S206*H206</f>
        <v>0</v>
      </c>
      <c r="AR206" s="14" t="s">
        <v>158</v>
      </c>
      <c r="AT206" s="14" t="s">
        <v>184</v>
      </c>
      <c r="AU206" s="14" t="s">
        <v>69</v>
      </c>
      <c r="AY206" s="14" t="s">
        <v>110</v>
      </c>
      <c r="BE206" s="125">
        <f>IF(N206="základní",J206,0)</f>
        <v>0</v>
      </c>
      <c r="BF206" s="125">
        <f>IF(N206="snížená",J206,0)</f>
        <v>0</v>
      </c>
      <c r="BG206" s="125">
        <f>IF(N206="zákl. přenesená",J206,0)</f>
        <v>0</v>
      </c>
      <c r="BH206" s="125">
        <f>IF(N206="sníž. přenesená",J206,0)</f>
        <v>0</v>
      </c>
      <c r="BI206" s="125">
        <f>IF(N206="nulová",J206,0)</f>
        <v>0</v>
      </c>
      <c r="BJ206" s="14" t="s">
        <v>67</v>
      </c>
      <c r="BK206" s="125">
        <f>ROUND(I206*H206,2)</f>
        <v>0</v>
      </c>
      <c r="BL206" s="14" t="s">
        <v>116</v>
      </c>
      <c r="BM206" s="14" t="s">
        <v>285</v>
      </c>
    </row>
    <row r="207" spans="2:65" s="1" customFormat="1" ht="16.5" customHeight="1" x14ac:dyDescent="0.2">
      <c r="B207" s="115"/>
      <c r="C207" s="116">
        <v>39</v>
      </c>
      <c r="D207" s="116" t="s">
        <v>112</v>
      </c>
      <c r="E207" s="117" t="s">
        <v>287</v>
      </c>
      <c r="F207" s="118" t="s">
        <v>288</v>
      </c>
      <c r="G207" s="119" t="s">
        <v>243</v>
      </c>
      <c r="H207" s="120">
        <v>136</v>
      </c>
      <c r="I207" s="121"/>
      <c r="J207" s="121">
        <f>ROUND(I207*H207,2)</f>
        <v>0</v>
      </c>
      <c r="K207" s="118" t="s">
        <v>1</v>
      </c>
      <c r="L207" s="24"/>
      <c r="M207" s="44" t="s">
        <v>1</v>
      </c>
      <c r="N207" s="122" t="s">
        <v>32</v>
      </c>
      <c r="O207" s="123">
        <v>0.95599999999999996</v>
      </c>
      <c r="P207" s="123">
        <f>O207*H207</f>
        <v>130.01599999999999</v>
      </c>
      <c r="Q207" s="123">
        <v>1.15E-3</v>
      </c>
      <c r="R207" s="123">
        <f>Q207*H207</f>
        <v>0.15639999999999998</v>
      </c>
      <c r="S207" s="123">
        <v>0</v>
      </c>
      <c r="T207" s="124">
        <f>S207*H207</f>
        <v>0</v>
      </c>
      <c r="AR207" s="14" t="s">
        <v>116</v>
      </c>
      <c r="AT207" s="14" t="s">
        <v>112</v>
      </c>
      <c r="AU207" s="14" t="s">
        <v>69</v>
      </c>
      <c r="AY207" s="14" t="s">
        <v>110</v>
      </c>
      <c r="BE207" s="125">
        <f>IF(N207="základní",J207,0)</f>
        <v>0</v>
      </c>
      <c r="BF207" s="125">
        <f>IF(N207="snížená",J207,0)</f>
        <v>0</v>
      </c>
      <c r="BG207" s="125">
        <f>IF(N207="zákl. přenesená",J207,0)</f>
        <v>0</v>
      </c>
      <c r="BH207" s="125">
        <f>IF(N207="sníž. přenesená",J207,0)</f>
        <v>0</v>
      </c>
      <c r="BI207" s="125">
        <f>IF(N207="nulová",J207,0)</f>
        <v>0</v>
      </c>
      <c r="BJ207" s="14" t="s">
        <v>67</v>
      </c>
      <c r="BK207" s="125">
        <f>ROUND(I207*H207,2)</f>
        <v>0</v>
      </c>
      <c r="BL207" s="14" t="s">
        <v>116</v>
      </c>
      <c r="BM207" s="14" t="s">
        <v>289</v>
      </c>
    </row>
    <row r="208" spans="2:65" s="11" customFormat="1" x14ac:dyDescent="0.2">
      <c r="B208" s="126"/>
      <c r="D208" s="127" t="s">
        <v>118</v>
      </c>
      <c r="E208" s="128" t="s">
        <v>290</v>
      </c>
      <c r="F208" s="129" t="s">
        <v>291</v>
      </c>
      <c r="H208" s="130">
        <v>56</v>
      </c>
      <c r="L208" s="126"/>
      <c r="M208" s="131"/>
      <c r="N208" s="132"/>
      <c r="O208" s="132"/>
      <c r="P208" s="132"/>
      <c r="Q208" s="132"/>
      <c r="R208" s="132"/>
      <c r="S208" s="132"/>
      <c r="T208" s="133"/>
      <c r="AT208" s="128" t="s">
        <v>118</v>
      </c>
      <c r="AU208" s="128" t="s">
        <v>69</v>
      </c>
      <c r="AV208" s="11" t="s">
        <v>69</v>
      </c>
      <c r="AW208" s="11" t="s">
        <v>24</v>
      </c>
      <c r="AX208" s="11" t="s">
        <v>61</v>
      </c>
      <c r="AY208" s="128" t="s">
        <v>110</v>
      </c>
    </row>
    <row r="209" spans="2:65" s="11" customFormat="1" x14ac:dyDescent="0.2">
      <c r="B209" s="126"/>
      <c r="D209" s="127" t="s">
        <v>118</v>
      </c>
      <c r="E209" s="128" t="s">
        <v>292</v>
      </c>
      <c r="F209" s="129" t="s">
        <v>293</v>
      </c>
      <c r="H209" s="130">
        <v>80</v>
      </c>
      <c r="L209" s="126"/>
      <c r="M209" s="131"/>
      <c r="N209" s="132"/>
      <c r="O209" s="132"/>
      <c r="P209" s="132"/>
      <c r="Q209" s="132"/>
      <c r="R209" s="132"/>
      <c r="S209" s="132"/>
      <c r="T209" s="133"/>
      <c r="AT209" s="128" t="s">
        <v>118</v>
      </c>
      <c r="AU209" s="128" t="s">
        <v>69</v>
      </c>
      <c r="AV209" s="11" t="s">
        <v>69</v>
      </c>
      <c r="AW209" s="11" t="s">
        <v>24</v>
      </c>
      <c r="AX209" s="11" t="s">
        <v>61</v>
      </c>
      <c r="AY209" s="128" t="s">
        <v>110</v>
      </c>
    </row>
    <row r="210" spans="2:65" s="12" customFormat="1" x14ac:dyDescent="0.2">
      <c r="B210" s="134"/>
      <c r="D210" s="127" t="s">
        <v>118</v>
      </c>
      <c r="E210" s="135" t="s">
        <v>1</v>
      </c>
      <c r="F210" s="136" t="s">
        <v>123</v>
      </c>
      <c r="H210" s="137">
        <v>136</v>
      </c>
      <c r="L210" s="134"/>
      <c r="M210" s="138"/>
      <c r="N210" s="139"/>
      <c r="O210" s="139"/>
      <c r="P210" s="139"/>
      <c r="Q210" s="139"/>
      <c r="R210" s="139"/>
      <c r="S210" s="139"/>
      <c r="T210" s="140"/>
      <c r="AT210" s="135" t="s">
        <v>118</v>
      </c>
      <c r="AU210" s="135" t="s">
        <v>69</v>
      </c>
      <c r="AV210" s="12" t="s">
        <v>116</v>
      </c>
      <c r="AW210" s="12" t="s">
        <v>24</v>
      </c>
      <c r="AX210" s="12" t="s">
        <v>67</v>
      </c>
      <c r="AY210" s="135" t="s">
        <v>110</v>
      </c>
    </row>
    <row r="211" spans="2:65" s="1" customFormat="1" ht="16.5" customHeight="1" x14ac:dyDescent="0.2">
      <c r="B211" s="115"/>
      <c r="C211" s="141">
        <v>40</v>
      </c>
      <c r="D211" s="141" t="s">
        <v>184</v>
      </c>
      <c r="E211" s="142" t="s">
        <v>294</v>
      </c>
      <c r="F211" s="143" t="s">
        <v>878</v>
      </c>
      <c r="G211" s="144" t="s">
        <v>243</v>
      </c>
      <c r="H211" s="145">
        <v>136</v>
      </c>
      <c r="I211" s="146"/>
      <c r="J211" s="146">
        <f>ROUND(I211*H211,2)</f>
        <v>0</v>
      </c>
      <c r="K211" s="143" t="s">
        <v>1</v>
      </c>
      <c r="L211" s="147"/>
      <c r="M211" s="148" t="s">
        <v>1</v>
      </c>
      <c r="N211" s="149" t="s">
        <v>32</v>
      </c>
      <c r="O211" s="123">
        <v>0</v>
      </c>
      <c r="P211" s="123">
        <f>O211*H211</f>
        <v>0</v>
      </c>
      <c r="Q211" s="123">
        <v>1.4710000000000001E-2</v>
      </c>
      <c r="R211" s="123">
        <f>Q211*H211</f>
        <v>2.0005600000000001</v>
      </c>
      <c r="S211" s="123">
        <v>0</v>
      </c>
      <c r="T211" s="124">
        <f>S211*H211</f>
        <v>0</v>
      </c>
      <c r="AR211" s="14" t="s">
        <v>158</v>
      </c>
      <c r="AT211" s="14" t="s">
        <v>184</v>
      </c>
      <c r="AU211" s="14" t="s">
        <v>69</v>
      </c>
      <c r="AY211" s="14" t="s">
        <v>110</v>
      </c>
      <c r="BE211" s="125">
        <f>IF(N211="základní",J211,0)</f>
        <v>0</v>
      </c>
      <c r="BF211" s="125">
        <f>IF(N211="snížená",J211,0)</f>
        <v>0</v>
      </c>
      <c r="BG211" s="125">
        <f>IF(N211="zákl. přenesená",J211,0)</f>
        <v>0</v>
      </c>
      <c r="BH211" s="125">
        <f>IF(N211="sníž. přenesená",J211,0)</f>
        <v>0</v>
      </c>
      <c r="BI211" s="125">
        <f>IF(N211="nulová",J211,0)</f>
        <v>0</v>
      </c>
      <c r="BJ211" s="14" t="s">
        <v>67</v>
      </c>
      <c r="BK211" s="125">
        <f>ROUND(I211*H211,2)</f>
        <v>0</v>
      </c>
      <c r="BL211" s="14" t="s">
        <v>116</v>
      </c>
      <c r="BM211" s="14" t="s">
        <v>295</v>
      </c>
    </row>
    <row r="212" spans="2:65" s="1" customFormat="1" ht="16.5" customHeight="1" x14ac:dyDescent="0.2">
      <c r="B212" s="115"/>
      <c r="C212" s="116">
        <v>41</v>
      </c>
      <c r="D212" s="116" t="s">
        <v>112</v>
      </c>
      <c r="E212" s="117" t="s">
        <v>297</v>
      </c>
      <c r="F212" s="118" t="s">
        <v>298</v>
      </c>
      <c r="G212" s="119" t="s">
        <v>243</v>
      </c>
      <c r="H212" s="120">
        <v>164</v>
      </c>
      <c r="I212" s="121"/>
      <c r="J212" s="121">
        <f>ROUND(I212*H212,2)</f>
        <v>0</v>
      </c>
      <c r="K212" s="118" t="s">
        <v>1</v>
      </c>
      <c r="L212" s="24"/>
      <c r="M212" s="44" t="s">
        <v>1</v>
      </c>
      <c r="N212" s="122" t="s">
        <v>32</v>
      </c>
      <c r="O212" s="123">
        <v>0.97599999999999998</v>
      </c>
      <c r="P212" s="123">
        <f>O212*H212</f>
        <v>160.06399999999999</v>
      </c>
      <c r="Q212" s="123">
        <v>1.32E-3</v>
      </c>
      <c r="R212" s="123">
        <f>Q212*H212</f>
        <v>0.21648000000000001</v>
      </c>
      <c r="S212" s="123">
        <v>0</v>
      </c>
      <c r="T212" s="124">
        <f>S212*H212</f>
        <v>0</v>
      </c>
      <c r="AR212" s="14" t="s">
        <v>116</v>
      </c>
      <c r="AT212" s="14" t="s">
        <v>112</v>
      </c>
      <c r="AU212" s="14" t="s">
        <v>69</v>
      </c>
      <c r="AY212" s="14" t="s">
        <v>110</v>
      </c>
      <c r="BE212" s="125">
        <f>IF(N212="základní",J212,0)</f>
        <v>0</v>
      </c>
      <c r="BF212" s="125">
        <f>IF(N212="snížená",J212,0)</f>
        <v>0</v>
      </c>
      <c r="BG212" s="125">
        <f>IF(N212="zákl. přenesená",J212,0)</f>
        <v>0</v>
      </c>
      <c r="BH212" s="125">
        <f>IF(N212="sníž. přenesená",J212,0)</f>
        <v>0</v>
      </c>
      <c r="BI212" s="125">
        <f>IF(N212="nulová",J212,0)</f>
        <v>0</v>
      </c>
      <c r="BJ212" s="14" t="s">
        <v>67</v>
      </c>
      <c r="BK212" s="125">
        <f>ROUND(I212*H212,2)</f>
        <v>0</v>
      </c>
      <c r="BL212" s="14" t="s">
        <v>116</v>
      </c>
      <c r="BM212" s="14" t="s">
        <v>299</v>
      </c>
    </row>
    <row r="213" spans="2:65" s="11" customFormat="1" x14ac:dyDescent="0.2">
      <c r="B213" s="126"/>
      <c r="D213" s="127" t="s">
        <v>118</v>
      </c>
      <c r="E213" s="128" t="s">
        <v>300</v>
      </c>
      <c r="F213" s="129" t="s">
        <v>271</v>
      </c>
      <c r="H213" s="130">
        <v>28</v>
      </c>
      <c r="L213" s="126"/>
      <c r="M213" s="131"/>
      <c r="N213" s="132"/>
      <c r="O213" s="132"/>
      <c r="P213" s="132"/>
      <c r="Q213" s="132"/>
      <c r="R213" s="132"/>
      <c r="S213" s="132"/>
      <c r="T213" s="133"/>
      <c r="AT213" s="128" t="s">
        <v>118</v>
      </c>
      <c r="AU213" s="128" t="s">
        <v>69</v>
      </c>
      <c r="AV213" s="11" t="s">
        <v>69</v>
      </c>
      <c r="AW213" s="11" t="s">
        <v>24</v>
      </c>
      <c r="AX213" s="11" t="s">
        <v>61</v>
      </c>
      <c r="AY213" s="128" t="s">
        <v>110</v>
      </c>
    </row>
    <row r="214" spans="2:65" s="11" customFormat="1" x14ac:dyDescent="0.2">
      <c r="B214" s="126"/>
      <c r="D214" s="127" t="s">
        <v>118</v>
      </c>
      <c r="E214" s="128" t="s">
        <v>301</v>
      </c>
      <c r="F214" s="129" t="s">
        <v>302</v>
      </c>
      <c r="H214" s="130">
        <v>88</v>
      </c>
      <c r="L214" s="126"/>
      <c r="M214" s="131"/>
      <c r="N214" s="132"/>
      <c r="O214" s="132"/>
      <c r="P214" s="132"/>
      <c r="Q214" s="132"/>
      <c r="R214" s="132"/>
      <c r="S214" s="132"/>
      <c r="T214" s="133"/>
      <c r="AT214" s="128" t="s">
        <v>118</v>
      </c>
      <c r="AU214" s="128" t="s">
        <v>69</v>
      </c>
      <c r="AV214" s="11" t="s">
        <v>69</v>
      </c>
      <c r="AW214" s="11" t="s">
        <v>24</v>
      </c>
      <c r="AX214" s="11" t="s">
        <v>61</v>
      </c>
      <c r="AY214" s="128" t="s">
        <v>110</v>
      </c>
    </row>
    <row r="215" spans="2:65" s="11" customFormat="1" x14ac:dyDescent="0.2">
      <c r="B215" s="126"/>
      <c r="D215" s="127" t="s">
        <v>118</v>
      </c>
      <c r="E215" s="128" t="s">
        <v>303</v>
      </c>
      <c r="F215" s="129" t="s">
        <v>304</v>
      </c>
      <c r="H215" s="130">
        <v>38</v>
      </c>
      <c r="L215" s="126"/>
      <c r="M215" s="131"/>
      <c r="N215" s="132"/>
      <c r="O215" s="132"/>
      <c r="P215" s="132"/>
      <c r="Q215" s="132"/>
      <c r="R215" s="132"/>
      <c r="S215" s="132"/>
      <c r="T215" s="133"/>
      <c r="AT215" s="128" t="s">
        <v>118</v>
      </c>
      <c r="AU215" s="128" t="s">
        <v>69</v>
      </c>
      <c r="AV215" s="11" t="s">
        <v>69</v>
      </c>
      <c r="AW215" s="11" t="s">
        <v>24</v>
      </c>
      <c r="AX215" s="11" t="s">
        <v>61</v>
      </c>
      <c r="AY215" s="128" t="s">
        <v>110</v>
      </c>
    </row>
    <row r="216" spans="2:65" s="11" customFormat="1" x14ac:dyDescent="0.2">
      <c r="B216" s="126"/>
      <c r="D216" s="127" t="s">
        <v>118</v>
      </c>
      <c r="E216" s="128" t="s">
        <v>305</v>
      </c>
      <c r="F216" s="129" t="s">
        <v>306</v>
      </c>
      <c r="H216" s="130">
        <v>10</v>
      </c>
      <c r="L216" s="126"/>
      <c r="M216" s="131"/>
      <c r="N216" s="132"/>
      <c r="O216" s="132"/>
      <c r="P216" s="132"/>
      <c r="Q216" s="132"/>
      <c r="R216" s="132"/>
      <c r="S216" s="132"/>
      <c r="T216" s="133"/>
      <c r="AT216" s="128" t="s">
        <v>118</v>
      </c>
      <c r="AU216" s="128" t="s">
        <v>69</v>
      </c>
      <c r="AV216" s="11" t="s">
        <v>69</v>
      </c>
      <c r="AW216" s="11" t="s">
        <v>24</v>
      </c>
      <c r="AX216" s="11" t="s">
        <v>61</v>
      </c>
      <c r="AY216" s="128" t="s">
        <v>110</v>
      </c>
    </row>
    <row r="217" spans="2:65" s="12" customFormat="1" x14ac:dyDescent="0.2">
      <c r="B217" s="134"/>
      <c r="D217" s="127" t="s">
        <v>118</v>
      </c>
      <c r="E217" s="135" t="s">
        <v>1</v>
      </c>
      <c r="F217" s="136" t="s">
        <v>123</v>
      </c>
      <c r="H217" s="137">
        <v>164</v>
      </c>
      <c r="L217" s="134"/>
      <c r="M217" s="138"/>
      <c r="N217" s="139"/>
      <c r="O217" s="139"/>
      <c r="P217" s="139"/>
      <c r="Q217" s="139"/>
      <c r="R217" s="139"/>
      <c r="S217" s="139"/>
      <c r="T217" s="140"/>
      <c r="AT217" s="135" t="s">
        <v>118</v>
      </c>
      <c r="AU217" s="135" t="s">
        <v>69</v>
      </c>
      <c r="AV217" s="12" t="s">
        <v>116</v>
      </c>
      <c r="AW217" s="12" t="s">
        <v>24</v>
      </c>
      <c r="AX217" s="12" t="s">
        <v>67</v>
      </c>
      <c r="AY217" s="135" t="s">
        <v>110</v>
      </c>
    </row>
    <row r="218" spans="2:65" s="1" customFormat="1" ht="16.5" customHeight="1" x14ac:dyDescent="0.2">
      <c r="B218" s="115"/>
      <c r="C218" s="141">
        <v>42</v>
      </c>
      <c r="D218" s="141" t="s">
        <v>184</v>
      </c>
      <c r="E218" s="142" t="s">
        <v>307</v>
      </c>
      <c r="F218" s="143" t="s">
        <v>879</v>
      </c>
      <c r="G218" s="144" t="s">
        <v>243</v>
      </c>
      <c r="H218" s="145">
        <v>164</v>
      </c>
      <c r="I218" s="146"/>
      <c r="J218" s="146">
        <f>ROUND(I218*H218,2)</f>
        <v>0</v>
      </c>
      <c r="K218" s="143" t="s">
        <v>1</v>
      </c>
      <c r="L218" s="147"/>
      <c r="M218" s="148" t="s">
        <v>1</v>
      </c>
      <c r="N218" s="149" t="s">
        <v>32</v>
      </c>
      <c r="O218" s="123">
        <v>0</v>
      </c>
      <c r="P218" s="123">
        <f>O218*H218</f>
        <v>0</v>
      </c>
      <c r="Q218" s="123">
        <v>1.916E-2</v>
      </c>
      <c r="R218" s="123">
        <f>Q218*H218</f>
        <v>3.1422400000000001</v>
      </c>
      <c r="S218" s="123">
        <v>0</v>
      </c>
      <c r="T218" s="124">
        <f>S218*H218</f>
        <v>0</v>
      </c>
      <c r="AR218" s="14" t="s">
        <v>158</v>
      </c>
      <c r="AT218" s="14" t="s">
        <v>184</v>
      </c>
      <c r="AU218" s="14" t="s">
        <v>69</v>
      </c>
      <c r="AY218" s="14" t="s">
        <v>110</v>
      </c>
      <c r="BE218" s="125">
        <f>IF(N218="základní",J218,0)</f>
        <v>0</v>
      </c>
      <c r="BF218" s="125">
        <f>IF(N218="snížená",J218,0)</f>
        <v>0</v>
      </c>
      <c r="BG218" s="125">
        <f>IF(N218="zákl. přenesená",J218,0)</f>
        <v>0</v>
      </c>
      <c r="BH218" s="125">
        <f>IF(N218="sníž. přenesená",J218,0)</f>
        <v>0</v>
      </c>
      <c r="BI218" s="125">
        <f>IF(N218="nulová",J218,0)</f>
        <v>0</v>
      </c>
      <c r="BJ218" s="14" t="s">
        <v>67</v>
      </c>
      <c r="BK218" s="125">
        <f>ROUND(I218*H218,2)</f>
        <v>0</v>
      </c>
      <c r="BL218" s="14" t="s">
        <v>116</v>
      </c>
      <c r="BM218" s="14" t="s">
        <v>308</v>
      </c>
    </row>
    <row r="219" spans="2:65" s="1" customFormat="1" ht="16.5" customHeight="1" x14ac:dyDescent="0.2">
      <c r="B219" s="115"/>
      <c r="C219" s="116">
        <v>43</v>
      </c>
      <c r="D219" s="116" t="s">
        <v>112</v>
      </c>
      <c r="E219" s="117" t="s">
        <v>310</v>
      </c>
      <c r="F219" s="118" t="s">
        <v>311</v>
      </c>
      <c r="G219" s="119" t="s">
        <v>312</v>
      </c>
      <c r="H219" s="120">
        <v>100</v>
      </c>
      <c r="I219" s="121"/>
      <c r="J219" s="121">
        <f>ROUND(I219*H219,2)</f>
        <v>0</v>
      </c>
      <c r="K219" s="118" t="s">
        <v>1</v>
      </c>
      <c r="L219" s="24"/>
      <c r="M219" s="44" t="s">
        <v>1</v>
      </c>
      <c r="N219" s="122" t="s">
        <v>32</v>
      </c>
      <c r="O219" s="123">
        <v>0.57999999999999996</v>
      </c>
      <c r="P219" s="123">
        <f>O219*H219</f>
        <v>57.999999999999993</v>
      </c>
      <c r="Q219" s="123">
        <v>4.2900000000000004E-3</v>
      </c>
      <c r="R219" s="123">
        <f>Q219*H219</f>
        <v>0.42900000000000005</v>
      </c>
      <c r="S219" s="123">
        <v>0</v>
      </c>
      <c r="T219" s="124">
        <f>S219*H219</f>
        <v>0</v>
      </c>
      <c r="AR219" s="14" t="s">
        <v>116</v>
      </c>
      <c r="AT219" s="14" t="s">
        <v>112</v>
      </c>
      <c r="AU219" s="14" t="s">
        <v>69</v>
      </c>
      <c r="AY219" s="14" t="s">
        <v>110</v>
      </c>
      <c r="BE219" s="125">
        <f>IF(N219="základní",J219,0)</f>
        <v>0</v>
      </c>
      <c r="BF219" s="125">
        <f>IF(N219="snížená",J219,0)</f>
        <v>0</v>
      </c>
      <c r="BG219" s="125">
        <f>IF(N219="zákl. přenesená",J219,0)</f>
        <v>0</v>
      </c>
      <c r="BH219" s="125">
        <f>IF(N219="sníž. přenesená",J219,0)</f>
        <v>0</v>
      </c>
      <c r="BI219" s="125">
        <f>IF(N219="nulová",J219,0)</f>
        <v>0</v>
      </c>
      <c r="BJ219" s="14" t="s">
        <v>67</v>
      </c>
      <c r="BK219" s="125">
        <f>ROUND(I219*H219,2)</f>
        <v>0</v>
      </c>
      <c r="BL219" s="14" t="s">
        <v>116</v>
      </c>
      <c r="BM219" s="14" t="s">
        <v>313</v>
      </c>
    </row>
    <row r="220" spans="2:65" s="11" customFormat="1" x14ac:dyDescent="0.2">
      <c r="B220" s="126"/>
      <c r="D220" s="127" t="s">
        <v>118</v>
      </c>
      <c r="E220" s="128" t="s">
        <v>1</v>
      </c>
      <c r="F220" s="129" t="s">
        <v>314</v>
      </c>
      <c r="H220" s="130">
        <v>100</v>
      </c>
      <c r="L220" s="126"/>
      <c r="M220" s="131"/>
      <c r="N220" s="132"/>
      <c r="O220" s="132"/>
      <c r="P220" s="132"/>
      <c r="Q220" s="132"/>
      <c r="R220" s="132"/>
      <c r="S220" s="132"/>
      <c r="T220" s="133"/>
      <c r="AT220" s="128" t="s">
        <v>118</v>
      </c>
      <c r="AU220" s="128" t="s">
        <v>69</v>
      </c>
      <c r="AV220" s="11" t="s">
        <v>69</v>
      </c>
      <c r="AW220" s="11" t="s">
        <v>24</v>
      </c>
      <c r="AX220" s="11" t="s">
        <v>67</v>
      </c>
      <c r="AY220" s="128" t="s">
        <v>110</v>
      </c>
    </row>
    <row r="221" spans="2:65" s="1" customFormat="1" ht="16.5" customHeight="1" x14ac:dyDescent="0.2">
      <c r="B221" s="115"/>
      <c r="C221" s="141">
        <v>44</v>
      </c>
      <c r="D221" s="141" t="s">
        <v>184</v>
      </c>
      <c r="E221" s="142" t="s">
        <v>315</v>
      </c>
      <c r="F221" s="143" t="s">
        <v>316</v>
      </c>
      <c r="G221" s="144" t="s">
        <v>312</v>
      </c>
      <c r="H221" s="145">
        <v>100</v>
      </c>
      <c r="I221" s="146"/>
      <c r="J221" s="146">
        <f>ROUND(I221*H221,2)</f>
        <v>0</v>
      </c>
      <c r="K221" s="143" t="s">
        <v>1</v>
      </c>
      <c r="L221" s="147"/>
      <c r="M221" s="148" t="s">
        <v>1</v>
      </c>
      <c r="N221" s="149" t="s">
        <v>32</v>
      </c>
      <c r="O221" s="123">
        <v>0</v>
      </c>
      <c r="P221" s="123">
        <f>O221*H221</f>
        <v>0</v>
      </c>
      <c r="Q221" s="123">
        <v>3.5999999999999999E-3</v>
      </c>
      <c r="R221" s="123">
        <f>Q221*H221</f>
        <v>0.36</v>
      </c>
      <c r="S221" s="123">
        <v>0</v>
      </c>
      <c r="T221" s="124">
        <f>S221*H221</f>
        <v>0</v>
      </c>
      <c r="AR221" s="14" t="s">
        <v>158</v>
      </c>
      <c r="AT221" s="14" t="s">
        <v>184</v>
      </c>
      <c r="AU221" s="14" t="s">
        <v>69</v>
      </c>
      <c r="AY221" s="14" t="s">
        <v>110</v>
      </c>
      <c r="BE221" s="125">
        <f>IF(N221="základní",J221,0)</f>
        <v>0</v>
      </c>
      <c r="BF221" s="125">
        <f>IF(N221="snížená",J221,0)</f>
        <v>0</v>
      </c>
      <c r="BG221" s="125">
        <f>IF(N221="zákl. přenesená",J221,0)</f>
        <v>0</v>
      </c>
      <c r="BH221" s="125">
        <f>IF(N221="sníž. přenesená",J221,0)</f>
        <v>0</v>
      </c>
      <c r="BI221" s="125">
        <f>IF(N221="nulová",J221,0)</f>
        <v>0</v>
      </c>
      <c r="BJ221" s="14" t="s">
        <v>67</v>
      </c>
      <c r="BK221" s="125">
        <f>ROUND(I221*H221,2)</f>
        <v>0</v>
      </c>
      <c r="BL221" s="14" t="s">
        <v>116</v>
      </c>
      <c r="BM221" s="14" t="s">
        <v>317</v>
      </c>
    </row>
    <row r="222" spans="2:65" s="11" customFormat="1" x14ac:dyDescent="0.2">
      <c r="B222" s="126"/>
      <c r="D222" s="127" t="s">
        <v>118</v>
      </c>
      <c r="E222" s="128" t="s">
        <v>1</v>
      </c>
      <c r="F222" s="129" t="s">
        <v>314</v>
      </c>
      <c r="H222" s="130">
        <v>100</v>
      </c>
      <c r="L222" s="126"/>
      <c r="M222" s="131"/>
      <c r="N222" s="132"/>
      <c r="O222" s="132"/>
      <c r="P222" s="132"/>
      <c r="Q222" s="132"/>
      <c r="R222" s="132"/>
      <c r="S222" s="132"/>
      <c r="T222" s="133"/>
      <c r="AT222" s="128" t="s">
        <v>118</v>
      </c>
      <c r="AU222" s="128" t="s">
        <v>69</v>
      </c>
      <c r="AV222" s="11" t="s">
        <v>69</v>
      </c>
      <c r="AW222" s="11" t="s">
        <v>24</v>
      </c>
      <c r="AX222" s="11" t="s">
        <v>67</v>
      </c>
      <c r="AY222" s="128" t="s">
        <v>110</v>
      </c>
    </row>
    <row r="223" spans="2:65" s="1" customFormat="1" ht="16.5" customHeight="1" x14ac:dyDescent="0.2">
      <c r="B223" s="115"/>
      <c r="C223" s="116">
        <v>45</v>
      </c>
      <c r="D223" s="116" t="s">
        <v>112</v>
      </c>
      <c r="E223" s="117" t="s">
        <v>318</v>
      </c>
      <c r="F223" s="118" t="s">
        <v>319</v>
      </c>
      <c r="G223" s="119" t="s">
        <v>312</v>
      </c>
      <c r="H223" s="120">
        <v>36</v>
      </c>
      <c r="I223" s="121"/>
      <c r="J223" s="121">
        <f>ROUND(I223*H223,2)</f>
        <v>0</v>
      </c>
      <c r="K223" s="118" t="s">
        <v>1</v>
      </c>
      <c r="L223" s="24"/>
      <c r="M223" s="44" t="s">
        <v>1</v>
      </c>
      <c r="N223" s="122" t="s">
        <v>32</v>
      </c>
      <c r="O223" s="123">
        <v>0.69</v>
      </c>
      <c r="P223" s="123">
        <f>O223*H223</f>
        <v>24.839999999999996</v>
      </c>
      <c r="Q223" s="123">
        <v>5.1500000000000001E-3</v>
      </c>
      <c r="R223" s="123">
        <f>Q223*H223</f>
        <v>0.18540000000000001</v>
      </c>
      <c r="S223" s="123">
        <v>0</v>
      </c>
      <c r="T223" s="124">
        <f>S223*H223</f>
        <v>0</v>
      </c>
      <c r="AR223" s="14" t="s">
        <v>116</v>
      </c>
      <c r="AT223" s="14" t="s">
        <v>112</v>
      </c>
      <c r="AU223" s="14" t="s">
        <v>69</v>
      </c>
      <c r="AY223" s="14" t="s">
        <v>110</v>
      </c>
      <c r="BE223" s="125">
        <f>IF(N223="základní",J223,0)</f>
        <v>0</v>
      </c>
      <c r="BF223" s="125">
        <f>IF(N223="snížená",J223,0)</f>
        <v>0</v>
      </c>
      <c r="BG223" s="125">
        <f>IF(N223="zákl. přenesená",J223,0)</f>
        <v>0</v>
      </c>
      <c r="BH223" s="125">
        <f>IF(N223="sníž. přenesená",J223,0)</f>
        <v>0</v>
      </c>
      <c r="BI223" s="125">
        <f>IF(N223="nulová",J223,0)</f>
        <v>0</v>
      </c>
      <c r="BJ223" s="14" t="s">
        <v>67</v>
      </c>
      <c r="BK223" s="125">
        <f>ROUND(I223*H223,2)</f>
        <v>0</v>
      </c>
      <c r="BL223" s="14" t="s">
        <v>116</v>
      </c>
      <c r="BM223" s="14" t="s">
        <v>320</v>
      </c>
    </row>
    <row r="224" spans="2:65" s="11" customFormat="1" x14ac:dyDescent="0.2">
      <c r="B224" s="126"/>
      <c r="D224" s="127" t="s">
        <v>118</v>
      </c>
      <c r="E224" s="128" t="s">
        <v>1</v>
      </c>
      <c r="F224" s="129" t="s">
        <v>309</v>
      </c>
      <c r="H224" s="130">
        <v>36</v>
      </c>
      <c r="L224" s="126"/>
      <c r="M224" s="131"/>
      <c r="N224" s="132"/>
      <c r="O224" s="132"/>
      <c r="P224" s="132"/>
      <c r="Q224" s="132"/>
      <c r="R224" s="132"/>
      <c r="S224" s="132"/>
      <c r="T224" s="133"/>
      <c r="AT224" s="128" t="s">
        <v>118</v>
      </c>
      <c r="AU224" s="128" t="s">
        <v>69</v>
      </c>
      <c r="AV224" s="11" t="s">
        <v>69</v>
      </c>
      <c r="AW224" s="11" t="s">
        <v>24</v>
      </c>
      <c r="AX224" s="11" t="s">
        <v>67</v>
      </c>
      <c r="AY224" s="128" t="s">
        <v>110</v>
      </c>
    </row>
    <row r="225" spans="2:65" s="1" customFormat="1" ht="16.5" customHeight="1" x14ac:dyDescent="0.2">
      <c r="B225" s="115"/>
      <c r="C225" s="141">
        <v>46</v>
      </c>
      <c r="D225" s="141" t="s">
        <v>184</v>
      </c>
      <c r="E225" s="142" t="s">
        <v>321</v>
      </c>
      <c r="F225" s="143" t="s">
        <v>322</v>
      </c>
      <c r="G225" s="144" t="s">
        <v>312</v>
      </c>
      <c r="H225" s="145">
        <v>36</v>
      </c>
      <c r="I225" s="146"/>
      <c r="J225" s="146">
        <f>ROUND(I225*H225,2)</f>
        <v>0</v>
      </c>
      <c r="K225" s="143" t="s">
        <v>1</v>
      </c>
      <c r="L225" s="147"/>
      <c r="M225" s="148" t="s">
        <v>1</v>
      </c>
      <c r="N225" s="149" t="s">
        <v>32</v>
      </c>
      <c r="O225" s="123">
        <v>0</v>
      </c>
      <c r="P225" s="123">
        <f>O225*H225</f>
        <v>0</v>
      </c>
      <c r="Q225" s="123">
        <v>4.3E-3</v>
      </c>
      <c r="R225" s="123">
        <f>Q225*H225</f>
        <v>0.15479999999999999</v>
      </c>
      <c r="S225" s="123">
        <v>0</v>
      </c>
      <c r="T225" s="124">
        <f>S225*H225</f>
        <v>0</v>
      </c>
      <c r="AR225" s="14" t="s">
        <v>158</v>
      </c>
      <c r="AT225" s="14" t="s">
        <v>184</v>
      </c>
      <c r="AU225" s="14" t="s">
        <v>69</v>
      </c>
      <c r="AY225" s="14" t="s">
        <v>110</v>
      </c>
      <c r="BE225" s="125">
        <f>IF(N225="základní",J225,0)</f>
        <v>0</v>
      </c>
      <c r="BF225" s="125">
        <f>IF(N225="snížená",J225,0)</f>
        <v>0</v>
      </c>
      <c r="BG225" s="125">
        <f>IF(N225="zákl. přenesená",J225,0)</f>
        <v>0</v>
      </c>
      <c r="BH225" s="125">
        <f>IF(N225="sníž. přenesená",J225,0)</f>
        <v>0</v>
      </c>
      <c r="BI225" s="125">
        <f>IF(N225="nulová",J225,0)</f>
        <v>0</v>
      </c>
      <c r="BJ225" s="14" t="s">
        <v>67</v>
      </c>
      <c r="BK225" s="125">
        <f>ROUND(I225*H225,2)</f>
        <v>0</v>
      </c>
      <c r="BL225" s="14" t="s">
        <v>116</v>
      </c>
      <c r="BM225" s="14" t="s">
        <v>323</v>
      </c>
    </row>
    <row r="226" spans="2:65" s="11" customFormat="1" x14ac:dyDescent="0.2">
      <c r="B226" s="126"/>
      <c r="D226" s="127" t="s">
        <v>118</v>
      </c>
      <c r="E226" s="128" t="s">
        <v>1</v>
      </c>
      <c r="F226" s="129" t="s">
        <v>309</v>
      </c>
      <c r="H226" s="130">
        <v>36</v>
      </c>
      <c r="L226" s="126"/>
      <c r="M226" s="131"/>
      <c r="N226" s="132"/>
      <c r="O226" s="132"/>
      <c r="P226" s="132"/>
      <c r="Q226" s="132"/>
      <c r="R226" s="132"/>
      <c r="S226" s="132"/>
      <c r="T226" s="133"/>
      <c r="AT226" s="128" t="s">
        <v>118</v>
      </c>
      <c r="AU226" s="128" t="s">
        <v>69</v>
      </c>
      <c r="AV226" s="11" t="s">
        <v>69</v>
      </c>
      <c r="AW226" s="11" t="s">
        <v>24</v>
      </c>
      <c r="AX226" s="11" t="s">
        <v>61</v>
      </c>
      <c r="AY226" s="128" t="s">
        <v>110</v>
      </c>
    </row>
    <row r="227" spans="2:65" s="12" customFormat="1" x14ac:dyDescent="0.2">
      <c r="B227" s="134"/>
      <c r="D227" s="127" t="s">
        <v>118</v>
      </c>
      <c r="E227" s="135" t="s">
        <v>1</v>
      </c>
      <c r="F227" s="136" t="s">
        <v>123</v>
      </c>
      <c r="H227" s="137">
        <v>36</v>
      </c>
      <c r="L227" s="134"/>
      <c r="M227" s="138"/>
      <c r="N227" s="139"/>
      <c r="O227" s="139"/>
      <c r="P227" s="139"/>
      <c r="Q227" s="139"/>
      <c r="R227" s="139"/>
      <c r="S227" s="139"/>
      <c r="T227" s="140"/>
      <c r="AT227" s="135" t="s">
        <v>118</v>
      </c>
      <c r="AU227" s="135" t="s">
        <v>69</v>
      </c>
      <c r="AV227" s="12" t="s">
        <v>116</v>
      </c>
      <c r="AW227" s="12" t="s">
        <v>3</v>
      </c>
      <c r="AX227" s="12" t="s">
        <v>67</v>
      </c>
      <c r="AY227" s="135" t="s">
        <v>110</v>
      </c>
    </row>
    <row r="228" spans="2:65" s="1" customFormat="1" ht="16.5" customHeight="1" x14ac:dyDescent="0.2">
      <c r="B228" s="115"/>
      <c r="C228" s="116">
        <v>47</v>
      </c>
      <c r="D228" s="116" t="s">
        <v>112</v>
      </c>
      <c r="E228" s="117" t="s">
        <v>325</v>
      </c>
      <c r="F228" s="118" t="s">
        <v>326</v>
      </c>
      <c r="G228" s="119" t="s">
        <v>312</v>
      </c>
      <c r="H228" s="120">
        <v>28</v>
      </c>
      <c r="I228" s="121"/>
      <c r="J228" s="121">
        <f>ROUND(I228*H228,2)</f>
        <v>0</v>
      </c>
      <c r="K228" s="118" t="s">
        <v>1</v>
      </c>
      <c r="L228" s="24"/>
      <c r="M228" s="44" t="s">
        <v>1</v>
      </c>
      <c r="N228" s="122" t="s">
        <v>32</v>
      </c>
      <c r="O228" s="123">
        <v>0.82</v>
      </c>
      <c r="P228" s="123">
        <f>O228*H228</f>
        <v>22.959999999999997</v>
      </c>
      <c r="Q228" s="123">
        <v>6.8599999999999998E-3</v>
      </c>
      <c r="R228" s="123">
        <f>Q228*H228</f>
        <v>0.19208</v>
      </c>
      <c r="S228" s="123">
        <v>0</v>
      </c>
      <c r="T228" s="124">
        <f>S228*H228</f>
        <v>0</v>
      </c>
      <c r="AR228" s="14" t="s">
        <v>116</v>
      </c>
      <c r="AT228" s="14" t="s">
        <v>112</v>
      </c>
      <c r="AU228" s="14" t="s">
        <v>69</v>
      </c>
      <c r="AY228" s="14" t="s">
        <v>110</v>
      </c>
      <c r="BE228" s="125">
        <f>IF(N228="základní",J228,0)</f>
        <v>0</v>
      </c>
      <c r="BF228" s="125">
        <f>IF(N228="snížená",J228,0)</f>
        <v>0</v>
      </c>
      <c r="BG228" s="125">
        <f>IF(N228="zákl. přenesená",J228,0)</f>
        <v>0</v>
      </c>
      <c r="BH228" s="125">
        <f>IF(N228="sníž. přenesená",J228,0)</f>
        <v>0</v>
      </c>
      <c r="BI228" s="125">
        <f>IF(N228="nulová",J228,0)</f>
        <v>0</v>
      </c>
      <c r="BJ228" s="14" t="s">
        <v>67</v>
      </c>
      <c r="BK228" s="125">
        <f>ROUND(I228*H228,2)</f>
        <v>0</v>
      </c>
      <c r="BL228" s="14" t="s">
        <v>116</v>
      </c>
      <c r="BM228" s="14" t="s">
        <v>327</v>
      </c>
    </row>
    <row r="229" spans="2:65" s="11" customFormat="1" x14ac:dyDescent="0.2">
      <c r="B229" s="126"/>
      <c r="D229" s="127" t="s">
        <v>118</v>
      </c>
      <c r="E229" s="128" t="s">
        <v>1</v>
      </c>
      <c r="F229" s="129" t="s">
        <v>274</v>
      </c>
      <c r="H229" s="130">
        <v>28</v>
      </c>
      <c r="L229" s="126"/>
      <c r="M229" s="131"/>
      <c r="N229" s="132"/>
      <c r="O229" s="132"/>
      <c r="P229" s="132"/>
      <c r="Q229" s="132"/>
      <c r="R229" s="132"/>
      <c r="S229" s="132"/>
      <c r="T229" s="133"/>
      <c r="AT229" s="128" t="s">
        <v>118</v>
      </c>
      <c r="AU229" s="128" t="s">
        <v>69</v>
      </c>
      <c r="AV229" s="11" t="s">
        <v>69</v>
      </c>
      <c r="AW229" s="11" t="s">
        <v>24</v>
      </c>
      <c r="AX229" s="11" t="s">
        <v>67</v>
      </c>
      <c r="AY229" s="128" t="s">
        <v>110</v>
      </c>
    </row>
    <row r="230" spans="2:65" s="1" customFormat="1" ht="16.5" customHeight="1" x14ac:dyDescent="0.2">
      <c r="B230" s="115"/>
      <c r="C230" s="141">
        <v>48</v>
      </c>
      <c r="D230" s="141" t="s">
        <v>184</v>
      </c>
      <c r="E230" s="142" t="s">
        <v>328</v>
      </c>
      <c r="F230" s="143" t="s">
        <v>329</v>
      </c>
      <c r="G230" s="144" t="s">
        <v>312</v>
      </c>
      <c r="H230" s="145">
        <v>28</v>
      </c>
      <c r="I230" s="146"/>
      <c r="J230" s="146">
        <f>ROUND(I230*H230,2)</f>
        <v>0</v>
      </c>
      <c r="K230" s="143" t="s">
        <v>1</v>
      </c>
      <c r="L230" s="147"/>
      <c r="M230" s="148" t="s">
        <v>1</v>
      </c>
      <c r="N230" s="149" t="s">
        <v>32</v>
      </c>
      <c r="O230" s="123">
        <v>0</v>
      </c>
      <c r="P230" s="123">
        <f>O230*H230</f>
        <v>0</v>
      </c>
      <c r="Q230" s="123">
        <v>5.7999999999999996E-3</v>
      </c>
      <c r="R230" s="123">
        <f>Q230*H230</f>
        <v>0.16239999999999999</v>
      </c>
      <c r="S230" s="123">
        <v>0</v>
      </c>
      <c r="T230" s="124">
        <f>S230*H230</f>
        <v>0</v>
      </c>
      <c r="AR230" s="14" t="s">
        <v>158</v>
      </c>
      <c r="AT230" s="14" t="s">
        <v>184</v>
      </c>
      <c r="AU230" s="14" t="s">
        <v>69</v>
      </c>
      <c r="AY230" s="14" t="s">
        <v>110</v>
      </c>
      <c r="BE230" s="125">
        <f>IF(N230="základní",J230,0)</f>
        <v>0</v>
      </c>
      <c r="BF230" s="125">
        <f>IF(N230="snížená",J230,0)</f>
        <v>0</v>
      </c>
      <c r="BG230" s="125">
        <f>IF(N230="zákl. přenesená",J230,0)</f>
        <v>0</v>
      </c>
      <c r="BH230" s="125">
        <f>IF(N230="sníž. přenesená",J230,0)</f>
        <v>0</v>
      </c>
      <c r="BI230" s="125">
        <f>IF(N230="nulová",J230,0)</f>
        <v>0</v>
      </c>
      <c r="BJ230" s="14" t="s">
        <v>67</v>
      </c>
      <c r="BK230" s="125">
        <f>ROUND(I230*H230,2)</f>
        <v>0</v>
      </c>
      <c r="BL230" s="14" t="s">
        <v>116</v>
      </c>
      <c r="BM230" s="14" t="s">
        <v>330</v>
      </c>
    </row>
    <row r="231" spans="2:65" s="11" customFormat="1" x14ac:dyDescent="0.2">
      <c r="B231" s="126"/>
      <c r="D231" s="127" t="s">
        <v>118</v>
      </c>
      <c r="E231" s="128" t="s">
        <v>1</v>
      </c>
      <c r="F231" s="129" t="s">
        <v>274</v>
      </c>
      <c r="H231" s="130">
        <v>28</v>
      </c>
      <c r="L231" s="126"/>
      <c r="M231" s="131"/>
      <c r="N231" s="132"/>
      <c r="O231" s="132"/>
      <c r="P231" s="132"/>
      <c r="Q231" s="132"/>
      <c r="R231" s="132"/>
      <c r="S231" s="132"/>
      <c r="T231" s="133"/>
      <c r="AT231" s="128" t="s">
        <v>118</v>
      </c>
      <c r="AU231" s="128" t="s">
        <v>69</v>
      </c>
      <c r="AV231" s="11" t="s">
        <v>69</v>
      </c>
      <c r="AW231" s="11" t="s">
        <v>24</v>
      </c>
      <c r="AX231" s="11" t="s">
        <v>61</v>
      </c>
      <c r="AY231" s="128" t="s">
        <v>110</v>
      </c>
    </row>
    <row r="232" spans="2:65" s="12" customFormat="1" x14ac:dyDescent="0.2">
      <c r="B232" s="134"/>
      <c r="D232" s="127" t="s">
        <v>118</v>
      </c>
      <c r="E232" s="135" t="s">
        <v>1</v>
      </c>
      <c r="F232" s="136" t="s">
        <v>123</v>
      </c>
      <c r="H232" s="137">
        <v>28</v>
      </c>
      <c r="L232" s="134"/>
      <c r="M232" s="138"/>
      <c r="N232" s="139"/>
      <c r="O232" s="139"/>
      <c r="P232" s="139"/>
      <c r="Q232" s="139"/>
      <c r="R232" s="139"/>
      <c r="S232" s="139"/>
      <c r="T232" s="140"/>
      <c r="AT232" s="135" t="s">
        <v>118</v>
      </c>
      <c r="AU232" s="135" t="s">
        <v>69</v>
      </c>
      <c r="AV232" s="12" t="s">
        <v>116</v>
      </c>
      <c r="AW232" s="12" t="s">
        <v>3</v>
      </c>
      <c r="AX232" s="12" t="s">
        <v>67</v>
      </c>
      <c r="AY232" s="135" t="s">
        <v>110</v>
      </c>
    </row>
    <row r="233" spans="2:65" s="1" customFormat="1" ht="16.5" customHeight="1" x14ac:dyDescent="0.2">
      <c r="B233" s="115"/>
      <c r="C233" s="116">
        <v>49</v>
      </c>
      <c r="D233" s="116" t="s">
        <v>112</v>
      </c>
      <c r="E233" s="117" t="s">
        <v>331</v>
      </c>
      <c r="F233" s="118" t="s">
        <v>332</v>
      </c>
      <c r="G233" s="119" t="s">
        <v>312</v>
      </c>
      <c r="H233" s="120">
        <v>36</v>
      </c>
      <c r="I233" s="121"/>
      <c r="J233" s="121">
        <f>ROUND(I233*H233,2)</f>
        <v>0</v>
      </c>
      <c r="K233" s="118" t="s">
        <v>1</v>
      </c>
      <c r="L233" s="24"/>
      <c r="M233" s="44" t="s">
        <v>1</v>
      </c>
      <c r="N233" s="122" t="s">
        <v>32</v>
      </c>
      <c r="O233" s="123">
        <v>0.98</v>
      </c>
      <c r="P233" s="123">
        <f>O233*H233</f>
        <v>35.28</v>
      </c>
      <c r="Q233" s="123">
        <v>7.9299999999999995E-3</v>
      </c>
      <c r="R233" s="123">
        <f>Q233*H233</f>
        <v>0.28547999999999996</v>
      </c>
      <c r="S233" s="123">
        <v>0</v>
      </c>
      <c r="T233" s="124">
        <f>S233*H233</f>
        <v>0</v>
      </c>
      <c r="AR233" s="14" t="s">
        <v>116</v>
      </c>
      <c r="AT233" s="14" t="s">
        <v>112</v>
      </c>
      <c r="AU233" s="14" t="s">
        <v>69</v>
      </c>
      <c r="AY233" s="14" t="s">
        <v>110</v>
      </c>
      <c r="BE233" s="125">
        <f>IF(N233="základní",J233,0)</f>
        <v>0</v>
      </c>
      <c r="BF233" s="125">
        <f>IF(N233="snížená",J233,0)</f>
        <v>0</v>
      </c>
      <c r="BG233" s="125">
        <f>IF(N233="zákl. přenesená",J233,0)</f>
        <v>0</v>
      </c>
      <c r="BH233" s="125">
        <f>IF(N233="sníž. přenesená",J233,0)</f>
        <v>0</v>
      </c>
      <c r="BI233" s="125">
        <f>IF(N233="nulová",J233,0)</f>
        <v>0</v>
      </c>
      <c r="BJ233" s="14" t="s">
        <v>67</v>
      </c>
      <c r="BK233" s="125">
        <f>ROUND(I233*H233,2)</f>
        <v>0</v>
      </c>
      <c r="BL233" s="14" t="s">
        <v>116</v>
      </c>
      <c r="BM233" s="14" t="s">
        <v>333</v>
      </c>
    </row>
    <row r="234" spans="2:65" s="11" customFormat="1" x14ac:dyDescent="0.2">
      <c r="B234" s="126"/>
      <c r="D234" s="127" t="s">
        <v>118</v>
      </c>
      <c r="E234" s="128" t="s">
        <v>1</v>
      </c>
      <c r="F234" s="129" t="s">
        <v>309</v>
      </c>
      <c r="H234" s="130">
        <v>36</v>
      </c>
      <c r="L234" s="126"/>
      <c r="M234" s="131"/>
      <c r="N234" s="132"/>
      <c r="O234" s="132"/>
      <c r="P234" s="132"/>
      <c r="Q234" s="132"/>
      <c r="R234" s="132"/>
      <c r="S234" s="132"/>
      <c r="T234" s="133"/>
      <c r="AT234" s="128" t="s">
        <v>118</v>
      </c>
      <c r="AU234" s="128" t="s">
        <v>69</v>
      </c>
      <c r="AV234" s="11" t="s">
        <v>69</v>
      </c>
      <c r="AW234" s="11" t="s">
        <v>24</v>
      </c>
      <c r="AX234" s="11" t="s">
        <v>67</v>
      </c>
      <c r="AY234" s="128" t="s">
        <v>110</v>
      </c>
    </row>
    <row r="235" spans="2:65" s="1" customFormat="1" ht="16.5" customHeight="1" x14ac:dyDescent="0.2">
      <c r="B235" s="115"/>
      <c r="C235" s="141">
        <v>50</v>
      </c>
      <c r="D235" s="141" t="s">
        <v>184</v>
      </c>
      <c r="E235" s="142" t="s">
        <v>334</v>
      </c>
      <c r="F235" s="143" t="s">
        <v>335</v>
      </c>
      <c r="G235" s="144" t="s">
        <v>312</v>
      </c>
      <c r="H235" s="145">
        <v>36</v>
      </c>
      <c r="I235" s="146"/>
      <c r="J235" s="146">
        <f>ROUND(I235*H235,2)</f>
        <v>0</v>
      </c>
      <c r="K235" s="143" t="s">
        <v>1</v>
      </c>
      <c r="L235" s="147"/>
      <c r="M235" s="148" t="s">
        <v>1</v>
      </c>
      <c r="N235" s="149" t="s">
        <v>32</v>
      </c>
      <c r="O235" s="123">
        <v>0</v>
      </c>
      <c r="P235" s="123">
        <f>O235*H235</f>
        <v>0</v>
      </c>
      <c r="Q235" s="123">
        <v>6.6E-3</v>
      </c>
      <c r="R235" s="123">
        <f>Q235*H235</f>
        <v>0.23760000000000001</v>
      </c>
      <c r="S235" s="123">
        <v>0</v>
      </c>
      <c r="T235" s="124">
        <f>S235*H235</f>
        <v>0</v>
      </c>
      <c r="AR235" s="14" t="s">
        <v>158</v>
      </c>
      <c r="AT235" s="14" t="s">
        <v>184</v>
      </c>
      <c r="AU235" s="14" t="s">
        <v>69</v>
      </c>
      <c r="AY235" s="14" t="s">
        <v>110</v>
      </c>
      <c r="BE235" s="125">
        <f>IF(N235="základní",J235,0)</f>
        <v>0</v>
      </c>
      <c r="BF235" s="125">
        <f>IF(N235="snížená",J235,0)</f>
        <v>0</v>
      </c>
      <c r="BG235" s="125">
        <f>IF(N235="zákl. přenesená",J235,0)</f>
        <v>0</v>
      </c>
      <c r="BH235" s="125">
        <f>IF(N235="sníž. přenesená",J235,0)</f>
        <v>0</v>
      </c>
      <c r="BI235" s="125">
        <f>IF(N235="nulová",J235,0)</f>
        <v>0</v>
      </c>
      <c r="BJ235" s="14" t="s">
        <v>67</v>
      </c>
      <c r="BK235" s="125">
        <f>ROUND(I235*H235,2)</f>
        <v>0</v>
      </c>
      <c r="BL235" s="14" t="s">
        <v>116</v>
      </c>
      <c r="BM235" s="14" t="s">
        <v>336</v>
      </c>
    </row>
    <row r="236" spans="2:65" s="11" customFormat="1" x14ac:dyDescent="0.2">
      <c r="B236" s="126"/>
      <c r="D236" s="127" t="s">
        <v>118</v>
      </c>
      <c r="E236" s="128" t="s">
        <v>1</v>
      </c>
      <c r="F236" s="129" t="s">
        <v>309</v>
      </c>
      <c r="H236" s="130">
        <v>36</v>
      </c>
      <c r="L236" s="126"/>
      <c r="M236" s="131"/>
      <c r="N236" s="132"/>
      <c r="O236" s="132"/>
      <c r="P236" s="132"/>
      <c r="Q236" s="132"/>
      <c r="R236" s="132"/>
      <c r="S236" s="132"/>
      <c r="T236" s="133"/>
      <c r="AT236" s="128" t="s">
        <v>118</v>
      </c>
      <c r="AU236" s="128" t="s">
        <v>69</v>
      </c>
      <c r="AV236" s="11" t="s">
        <v>69</v>
      </c>
      <c r="AW236" s="11" t="s">
        <v>24</v>
      </c>
      <c r="AX236" s="11" t="s">
        <v>61</v>
      </c>
      <c r="AY236" s="128" t="s">
        <v>110</v>
      </c>
    </row>
    <row r="237" spans="2:65" s="12" customFormat="1" x14ac:dyDescent="0.2">
      <c r="B237" s="134"/>
      <c r="D237" s="127" t="s">
        <v>118</v>
      </c>
      <c r="E237" s="135" t="s">
        <v>1</v>
      </c>
      <c r="F237" s="136" t="s">
        <v>123</v>
      </c>
      <c r="H237" s="137">
        <v>36</v>
      </c>
      <c r="L237" s="134"/>
      <c r="M237" s="138"/>
      <c r="N237" s="139"/>
      <c r="O237" s="139"/>
      <c r="P237" s="139"/>
      <c r="Q237" s="139"/>
      <c r="R237" s="139"/>
      <c r="S237" s="139"/>
      <c r="T237" s="140"/>
      <c r="AT237" s="135" t="s">
        <v>118</v>
      </c>
      <c r="AU237" s="135" t="s">
        <v>69</v>
      </c>
      <c r="AV237" s="12" t="s">
        <v>116</v>
      </c>
      <c r="AW237" s="12" t="s">
        <v>3</v>
      </c>
      <c r="AX237" s="12" t="s">
        <v>67</v>
      </c>
      <c r="AY237" s="135" t="s">
        <v>110</v>
      </c>
    </row>
    <row r="238" spans="2:65" s="1" customFormat="1" ht="16.5" customHeight="1" x14ac:dyDescent="0.2">
      <c r="B238" s="115"/>
      <c r="C238" s="116">
        <v>51</v>
      </c>
      <c r="D238" s="116" t="s">
        <v>112</v>
      </c>
      <c r="E238" s="117" t="s">
        <v>337</v>
      </c>
      <c r="F238" s="118" t="s">
        <v>338</v>
      </c>
      <c r="G238" s="119" t="s">
        <v>243</v>
      </c>
      <c r="H238" s="120">
        <v>632</v>
      </c>
      <c r="I238" s="121"/>
      <c r="J238" s="121">
        <f>ROUND(I238*H238,2)</f>
        <v>0</v>
      </c>
      <c r="K238" s="118" t="s">
        <v>1</v>
      </c>
      <c r="L238" s="24"/>
      <c r="M238" s="44" t="s">
        <v>1</v>
      </c>
      <c r="N238" s="122" t="s">
        <v>32</v>
      </c>
      <c r="O238" s="123">
        <v>6.2E-2</v>
      </c>
      <c r="P238" s="123">
        <f>O238*H238</f>
        <v>39.183999999999997</v>
      </c>
      <c r="Q238" s="123">
        <v>0</v>
      </c>
      <c r="R238" s="123">
        <f>Q238*H238</f>
        <v>0</v>
      </c>
      <c r="S238" s="123">
        <v>0</v>
      </c>
      <c r="T238" s="124">
        <f>S238*H238</f>
        <v>0</v>
      </c>
      <c r="AR238" s="14" t="s">
        <v>116</v>
      </c>
      <c r="AT238" s="14" t="s">
        <v>112</v>
      </c>
      <c r="AU238" s="14" t="s">
        <v>69</v>
      </c>
      <c r="AY238" s="14" t="s">
        <v>110</v>
      </c>
      <c r="BE238" s="125">
        <f>IF(N238="základní",J238,0)</f>
        <v>0</v>
      </c>
      <c r="BF238" s="125">
        <f>IF(N238="snížená",J238,0)</f>
        <v>0</v>
      </c>
      <c r="BG238" s="125">
        <f>IF(N238="zákl. přenesená",J238,0)</f>
        <v>0</v>
      </c>
      <c r="BH238" s="125">
        <f>IF(N238="sníž. přenesená",J238,0)</f>
        <v>0</v>
      </c>
      <c r="BI238" s="125">
        <f>IF(N238="nulová",J238,0)</f>
        <v>0</v>
      </c>
      <c r="BJ238" s="14" t="s">
        <v>67</v>
      </c>
      <c r="BK238" s="125">
        <f>ROUND(I238*H238,2)</f>
        <v>0</v>
      </c>
      <c r="BL238" s="14" t="s">
        <v>116</v>
      </c>
      <c r="BM238" s="14" t="s">
        <v>339</v>
      </c>
    </row>
    <row r="239" spans="2:65" s="11" customFormat="1" x14ac:dyDescent="0.2">
      <c r="B239" s="126"/>
      <c r="D239" s="127" t="s">
        <v>118</v>
      </c>
      <c r="E239" s="128" t="s">
        <v>1</v>
      </c>
      <c r="F239" s="129" t="s">
        <v>258</v>
      </c>
      <c r="H239" s="130">
        <v>68</v>
      </c>
      <c r="L239" s="126"/>
      <c r="M239" s="131"/>
      <c r="N239" s="132"/>
      <c r="O239" s="132"/>
      <c r="P239" s="132"/>
      <c r="Q239" s="132"/>
      <c r="R239" s="132"/>
      <c r="S239" s="132"/>
      <c r="T239" s="133"/>
      <c r="AT239" s="128" t="s">
        <v>118</v>
      </c>
      <c r="AU239" s="128" t="s">
        <v>69</v>
      </c>
      <c r="AV239" s="11" t="s">
        <v>69</v>
      </c>
      <c r="AW239" s="11" t="s">
        <v>24</v>
      </c>
      <c r="AX239" s="11" t="s">
        <v>61</v>
      </c>
      <c r="AY239" s="128" t="s">
        <v>110</v>
      </c>
    </row>
    <row r="240" spans="2:65" s="11" customFormat="1" x14ac:dyDescent="0.2">
      <c r="B240" s="126"/>
      <c r="D240" s="127" t="s">
        <v>118</v>
      </c>
      <c r="E240" s="128" t="s">
        <v>1</v>
      </c>
      <c r="F240" s="129" t="s">
        <v>340</v>
      </c>
      <c r="H240" s="130">
        <v>564</v>
      </c>
      <c r="L240" s="126"/>
      <c r="M240" s="131"/>
      <c r="N240" s="132"/>
      <c r="O240" s="132"/>
      <c r="P240" s="132"/>
      <c r="Q240" s="132"/>
      <c r="R240" s="132"/>
      <c r="S240" s="132"/>
      <c r="T240" s="133"/>
      <c r="AT240" s="128" t="s">
        <v>118</v>
      </c>
      <c r="AU240" s="128" t="s">
        <v>69</v>
      </c>
      <c r="AV240" s="11" t="s">
        <v>69</v>
      </c>
      <c r="AW240" s="11" t="s">
        <v>24</v>
      </c>
      <c r="AX240" s="11" t="s">
        <v>61</v>
      </c>
      <c r="AY240" s="128" t="s">
        <v>110</v>
      </c>
    </row>
    <row r="241" spans="2:65" s="12" customFormat="1" x14ac:dyDescent="0.2">
      <c r="B241" s="134"/>
      <c r="D241" s="127" t="s">
        <v>118</v>
      </c>
      <c r="E241" s="135" t="s">
        <v>1</v>
      </c>
      <c r="F241" s="136" t="s">
        <v>123</v>
      </c>
      <c r="H241" s="137">
        <v>632</v>
      </c>
      <c r="L241" s="134"/>
      <c r="M241" s="138"/>
      <c r="N241" s="139"/>
      <c r="O241" s="139"/>
      <c r="P241" s="139"/>
      <c r="Q241" s="139"/>
      <c r="R241" s="139"/>
      <c r="S241" s="139"/>
      <c r="T241" s="140"/>
      <c r="AT241" s="135" t="s">
        <v>118</v>
      </c>
      <c r="AU241" s="135" t="s">
        <v>69</v>
      </c>
      <c r="AV241" s="12" t="s">
        <v>116</v>
      </c>
      <c r="AW241" s="12" t="s">
        <v>24</v>
      </c>
      <c r="AX241" s="12" t="s">
        <v>67</v>
      </c>
      <c r="AY241" s="135" t="s">
        <v>110</v>
      </c>
    </row>
    <row r="242" spans="2:65" s="1" customFormat="1" ht="16.5" customHeight="1" x14ac:dyDescent="0.2">
      <c r="B242" s="115"/>
      <c r="C242" s="116">
        <v>52</v>
      </c>
      <c r="D242" s="116" t="s">
        <v>112</v>
      </c>
      <c r="E242" s="117" t="s">
        <v>341</v>
      </c>
      <c r="F242" s="118" t="s">
        <v>342</v>
      </c>
      <c r="G242" s="119" t="s">
        <v>243</v>
      </c>
      <c r="H242" s="120">
        <v>804</v>
      </c>
      <c r="I242" s="121"/>
      <c r="J242" s="121">
        <f>ROUND(I242*H242,2)</f>
        <v>0</v>
      </c>
      <c r="K242" s="118" t="s">
        <v>1</v>
      </c>
      <c r="L242" s="24"/>
      <c r="M242" s="44" t="s">
        <v>1</v>
      </c>
      <c r="N242" s="122" t="s">
        <v>32</v>
      </c>
      <c r="O242" s="123">
        <v>4.3999999999999997E-2</v>
      </c>
      <c r="P242" s="123">
        <f>O242*H242</f>
        <v>35.375999999999998</v>
      </c>
      <c r="Q242" s="123">
        <v>0</v>
      </c>
      <c r="R242" s="123">
        <f>Q242*H242</f>
        <v>0</v>
      </c>
      <c r="S242" s="123">
        <v>0</v>
      </c>
      <c r="T242" s="124">
        <f>S242*H242</f>
        <v>0</v>
      </c>
      <c r="AR242" s="14" t="s">
        <v>116</v>
      </c>
      <c r="AT242" s="14" t="s">
        <v>112</v>
      </c>
      <c r="AU242" s="14" t="s">
        <v>69</v>
      </c>
      <c r="AY242" s="14" t="s">
        <v>110</v>
      </c>
      <c r="BE242" s="125">
        <f>IF(N242="základní",J242,0)</f>
        <v>0</v>
      </c>
      <c r="BF242" s="125">
        <f>IF(N242="snížená",J242,0)</f>
        <v>0</v>
      </c>
      <c r="BG242" s="125">
        <f>IF(N242="zákl. přenesená",J242,0)</f>
        <v>0</v>
      </c>
      <c r="BH242" s="125">
        <f>IF(N242="sníž. přenesená",J242,0)</f>
        <v>0</v>
      </c>
      <c r="BI242" s="125">
        <f>IF(N242="nulová",J242,0)</f>
        <v>0</v>
      </c>
      <c r="BJ242" s="14" t="s">
        <v>67</v>
      </c>
      <c r="BK242" s="125">
        <f>ROUND(I242*H242,2)</f>
        <v>0</v>
      </c>
      <c r="BL242" s="14" t="s">
        <v>116</v>
      </c>
      <c r="BM242" s="14" t="s">
        <v>343</v>
      </c>
    </row>
    <row r="243" spans="2:65" s="11" customFormat="1" x14ac:dyDescent="0.2">
      <c r="B243" s="126"/>
      <c r="D243" s="127" t="s">
        <v>118</v>
      </c>
      <c r="E243" s="128" t="s">
        <v>1</v>
      </c>
      <c r="F243" s="129" t="s">
        <v>258</v>
      </c>
      <c r="H243" s="130">
        <v>68</v>
      </c>
      <c r="L243" s="126"/>
      <c r="M243" s="131"/>
      <c r="N243" s="132"/>
      <c r="O243" s="132"/>
      <c r="P243" s="132"/>
      <c r="Q243" s="132"/>
      <c r="R243" s="132"/>
      <c r="S243" s="132"/>
      <c r="T243" s="133"/>
      <c r="AT243" s="128" t="s">
        <v>118</v>
      </c>
      <c r="AU243" s="128" t="s">
        <v>69</v>
      </c>
      <c r="AV243" s="11" t="s">
        <v>69</v>
      </c>
      <c r="AW243" s="11" t="s">
        <v>24</v>
      </c>
      <c r="AX243" s="11" t="s">
        <v>61</v>
      </c>
      <c r="AY243" s="128" t="s">
        <v>110</v>
      </c>
    </row>
    <row r="244" spans="2:65" s="11" customFormat="1" x14ac:dyDescent="0.2">
      <c r="B244" s="126"/>
      <c r="D244" s="127" t="s">
        <v>118</v>
      </c>
      <c r="E244" s="128" t="s">
        <v>1</v>
      </c>
      <c r="F244" s="129" t="s">
        <v>340</v>
      </c>
      <c r="H244" s="130">
        <v>564</v>
      </c>
      <c r="L244" s="126"/>
      <c r="M244" s="131"/>
      <c r="N244" s="132"/>
      <c r="O244" s="132"/>
      <c r="P244" s="132"/>
      <c r="Q244" s="132"/>
      <c r="R244" s="132"/>
      <c r="S244" s="132"/>
      <c r="T244" s="133"/>
      <c r="AT244" s="128" t="s">
        <v>118</v>
      </c>
      <c r="AU244" s="128" t="s">
        <v>69</v>
      </c>
      <c r="AV244" s="11" t="s">
        <v>69</v>
      </c>
      <c r="AW244" s="11" t="s">
        <v>24</v>
      </c>
      <c r="AX244" s="11" t="s">
        <v>61</v>
      </c>
      <c r="AY244" s="128" t="s">
        <v>110</v>
      </c>
    </row>
    <row r="245" spans="2:65" s="11" customFormat="1" x14ac:dyDescent="0.2">
      <c r="B245" s="126"/>
      <c r="D245" s="127" t="s">
        <v>118</v>
      </c>
      <c r="E245" s="128" t="s">
        <v>1</v>
      </c>
      <c r="F245" s="129" t="s">
        <v>344</v>
      </c>
      <c r="H245" s="130">
        <v>172</v>
      </c>
      <c r="L245" s="126"/>
      <c r="M245" s="131"/>
      <c r="N245" s="132"/>
      <c r="O245" s="132"/>
      <c r="P245" s="132"/>
      <c r="Q245" s="132"/>
      <c r="R245" s="132"/>
      <c r="S245" s="132"/>
      <c r="T245" s="133"/>
      <c r="AT245" s="128" t="s">
        <v>118</v>
      </c>
      <c r="AU245" s="128" t="s">
        <v>69</v>
      </c>
      <c r="AV245" s="11" t="s">
        <v>69</v>
      </c>
      <c r="AW245" s="11" t="s">
        <v>24</v>
      </c>
      <c r="AX245" s="11" t="s">
        <v>61</v>
      </c>
      <c r="AY245" s="128" t="s">
        <v>110</v>
      </c>
    </row>
    <row r="246" spans="2:65" s="12" customFormat="1" x14ac:dyDescent="0.2">
      <c r="B246" s="134"/>
      <c r="D246" s="127" t="s">
        <v>118</v>
      </c>
      <c r="E246" s="135" t="s">
        <v>1</v>
      </c>
      <c r="F246" s="136" t="s">
        <v>123</v>
      </c>
      <c r="H246" s="137">
        <v>804</v>
      </c>
      <c r="L246" s="134"/>
      <c r="M246" s="138"/>
      <c r="N246" s="139"/>
      <c r="O246" s="139"/>
      <c r="P246" s="139"/>
      <c r="Q246" s="139"/>
      <c r="R246" s="139"/>
      <c r="S246" s="139"/>
      <c r="T246" s="140"/>
      <c r="AT246" s="135" t="s">
        <v>118</v>
      </c>
      <c r="AU246" s="135" t="s">
        <v>69</v>
      </c>
      <c r="AV246" s="12" t="s">
        <v>116</v>
      </c>
      <c r="AW246" s="12" t="s">
        <v>24</v>
      </c>
      <c r="AX246" s="12" t="s">
        <v>67</v>
      </c>
      <c r="AY246" s="135" t="s">
        <v>110</v>
      </c>
    </row>
    <row r="247" spans="2:65" s="1" customFormat="1" ht="16.5" customHeight="1" x14ac:dyDescent="0.2">
      <c r="B247" s="115"/>
      <c r="C247" s="116">
        <v>53</v>
      </c>
      <c r="D247" s="116" t="s">
        <v>112</v>
      </c>
      <c r="E247" s="117" t="s">
        <v>345</v>
      </c>
      <c r="F247" s="118" t="s">
        <v>346</v>
      </c>
      <c r="G247" s="119" t="s">
        <v>243</v>
      </c>
      <c r="H247" s="120">
        <v>300</v>
      </c>
      <c r="I247" s="121"/>
      <c r="J247" s="121">
        <f>ROUND(I247*H247,2)</f>
        <v>0</v>
      </c>
      <c r="K247" s="118" t="s">
        <v>1</v>
      </c>
      <c r="L247" s="24"/>
      <c r="M247" s="44" t="s">
        <v>1</v>
      </c>
      <c r="N247" s="122" t="s">
        <v>32</v>
      </c>
      <c r="O247" s="123">
        <v>4.3999999999999997E-2</v>
      </c>
      <c r="P247" s="123">
        <f>O247*H247</f>
        <v>13.2</v>
      </c>
      <c r="Q247" s="123">
        <v>0</v>
      </c>
      <c r="R247" s="123">
        <f>Q247*H247</f>
        <v>0</v>
      </c>
      <c r="S247" s="123">
        <v>0</v>
      </c>
      <c r="T247" s="124">
        <f>S247*H247</f>
        <v>0</v>
      </c>
      <c r="AR247" s="14" t="s">
        <v>116</v>
      </c>
      <c r="AT247" s="14" t="s">
        <v>112</v>
      </c>
      <c r="AU247" s="14" t="s">
        <v>69</v>
      </c>
      <c r="AY247" s="14" t="s">
        <v>110</v>
      </c>
      <c r="BE247" s="125">
        <f>IF(N247="základní",J247,0)</f>
        <v>0</v>
      </c>
      <c r="BF247" s="125">
        <f>IF(N247="snížená",J247,0)</f>
        <v>0</v>
      </c>
      <c r="BG247" s="125">
        <f>IF(N247="zákl. přenesená",J247,0)</f>
        <v>0</v>
      </c>
      <c r="BH247" s="125">
        <f>IF(N247="sníž. přenesená",J247,0)</f>
        <v>0</v>
      </c>
      <c r="BI247" s="125">
        <f>IF(N247="nulová",J247,0)</f>
        <v>0</v>
      </c>
      <c r="BJ247" s="14" t="s">
        <v>67</v>
      </c>
      <c r="BK247" s="125">
        <f>ROUND(I247*H247,2)</f>
        <v>0</v>
      </c>
      <c r="BL247" s="14" t="s">
        <v>116</v>
      </c>
      <c r="BM247" s="14" t="s">
        <v>347</v>
      </c>
    </row>
    <row r="248" spans="2:65" s="11" customFormat="1" x14ac:dyDescent="0.2">
      <c r="B248" s="126"/>
      <c r="D248" s="127" t="s">
        <v>118</v>
      </c>
      <c r="E248" s="128" t="s">
        <v>1</v>
      </c>
      <c r="F248" s="129" t="s">
        <v>252</v>
      </c>
      <c r="H248" s="130">
        <v>136</v>
      </c>
      <c r="L248" s="126"/>
      <c r="M248" s="131"/>
      <c r="N248" s="132"/>
      <c r="O248" s="132"/>
      <c r="P248" s="132"/>
      <c r="Q248" s="132"/>
      <c r="R248" s="132"/>
      <c r="S248" s="132"/>
      <c r="T248" s="133"/>
      <c r="AT248" s="128" t="s">
        <v>118</v>
      </c>
      <c r="AU248" s="128" t="s">
        <v>69</v>
      </c>
      <c r="AV248" s="11" t="s">
        <v>69</v>
      </c>
      <c r="AW248" s="11" t="s">
        <v>24</v>
      </c>
      <c r="AX248" s="11" t="s">
        <v>61</v>
      </c>
      <c r="AY248" s="128" t="s">
        <v>110</v>
      </c>
    </row>
    <row r="249" spans="2:65" s="11" customFormat="1" x14ac:dyDescent="0.2">
      <c r="B249" s="126"/>
      <c r="D249" s="127" t="s">
        <v>118</v>
      </c>
      <c r="E249" s="128" t="s">
        <v>1</v>
      </c>
      <c r="F249" s="129" t="s">
        <v>348</v>
      </c>
      <c r="H249" s="130">
        <v>164</v>
      </c>
      <c r="L249" s="126"/>
      <c r="M249" s="131"/>
      <c r="N249" s="132"/>
      <c r="O249" s="132"/>
      <c r="P249" s="132"/>
      <c r="Q249" s="132"/>
      <c r="R249" s="132"/>
      <c r="S249" s="132"/>
      <c r="T249" s="133"/>
      <c r="AT249" s="128" t="s">
        <v>118</v>
      </c>
      <c r="AU249" s="128" t="s">
        <v>69</v>
      </c>
      <c r="AV249" s="11" t="s">
        <v>69</v>
      </c>
      <c r="AW249" s="11" t="s">
        <v>24</v>
      </c>
      <c r="AX249" s="11" t="s">
        <v>61</v>
      </c>
      <c r="AY249" s="128" t="s">
        <v>110</v>
      </c>
    </row>
    <row r="250" spans="2:65" s="12" customFormat="1" x14ac:dyDescent="0.2">
      <c r="B250" s="134"/>
      <c r="D250" s="127" t="s">
        <v>118</v>
      </c>
      <c r="E250" s="135" t="s">
        <v>1</v>
      </c>
      <c r="F250" s="136" t="s">
        <v>123</v>
      </c>
      <c r="H250" s="137">
        <v>300</v>
      </c>
      <c r="L250" s="134"/>
      <c r="M250" s="138"/>
      <c r="N250" s="139"/>
      <c r="O250" s="139"/>
      <c r="P250" s="139"/>
      <c r="Q250" s="139"/>
      <c r="R250" s="139"/>
      <c r="S250" s="139"/>
      <c r="T250" s="140"/>
      <c r="AT250" s="135" t="s">
        <v>118</v>
      </c>
      <c r="AU250" s="135" t="s">
        <v>69</v>
      </c>
      <c r="AV250" s="12" t="s">
        <v>116</v>
      </c>
      <c r="AW250" s="12" t="s">
        <v>24</v>
      </c>
      <c r="AX250" s="12" t="s">
        <v>67</v>
      </c>
      <c r="AY250" s="135" t="s">
        <v>110</v>
      </c>
    </row>
    <row r="251" spans="2:65" s="1" customFormat="1" ht="16.5" customHeight="1" x14ac:dyDescent="0.2">
      <c r="B251" s="115"/>
      <c r="C251" s="116">
        <v>54</v>
      </c>
      <c r="D251" s="116" t="s">
        <v>112</v>
      </c>
      <c r="E251" s="117" t="s">
        <v>349</v>
      </c>
      <c r="F251" s="118" t="s">
        <v>350</v>
      </c>
      <c r="G251" s="119" t="s">
        <v>243</v>
      </c>
      <c r="H251" s="120">
        <v>472</v>
      </c>
      <c r="I251" s="121"/>
      <c r="J251" s="121">
        <f>ROUND(I251*H251,2)</f>
        <v>0</v>
      </c>
      <c r="K251" s="118" t="s">
        <v>1</v>
      </c>
      <c r="L251" s="24"/>
      <c r="M251" s="44" t="s">
        <v>1</v>
      </c>
      <c r="N251" s="122" t="s">
        <v>32</v>
      </c>
      <c r="O251" s="123">
        <v>7.9000000000000001E-2</v>
      </c>
      <c r="P251" s="123">
        <f>O251*H251</f>
        <v>37.288000000000004</v>
      </c>
      <c r="Q251" s="123">
        <v>0</v>
      </c>
      <c r="R251" s="123">
        <f>Q251*H251</f>
        <v>0</v>
      </c>
      <c r="S251" s="123">
        <v>0</v>
      </c>
      <c r="T251" s="124">
        <f>S251*H251</f>
        <v>0</v>
      </c>
      <c r="AR251" s="14" t="s">
        <v>116</v>
      </c>
      <c r="AT251" s="14" t="s">
        <v>112</v>
      </c>
      <c r="AU251" s="14" t="s">
        <v>69</v>
      </c>
      <c r="AY251" s="14" t="s">
        <v>110</v>
      </c>
      <c r="BE251" s="125">
        <f>IF(N251="základní",J251,0)</f>
        <v>0</v>
      </c>
      <c r="BF251" s="125">
        <f>IF(N251="snížená",J251,0)</f>
        <v>0</v>
      </c>
      <c r="BG251" s="125">
        <f>IF(N251="zákl. přenesená",J251,0)</f>
        <v>0</v>
      </c>
      <c r="BH251" s="125">
        <f>IF(N251="sníž. přenesená",J251,0)</f>
        <v>0</v>
      </c>
      <c r="BI251" s="125">
        <f>IF(N251="nulová",J251,0)</f>
        <v>0</v>
      </c>
      <c r="BJ251" s="14" t="s">
        <v>67</v>
      </c>
      <c r="BK251" s="125">
        <f>ROUND(I251*H251,2)</f>
        <v>0</v>
      </c>
      <c r="BL251" s="14" t="s">
        <v>116</v>
      </c>
      <c r="BM251" s="14" t="s">
        <v>351</v>
      </c>
    </row>
    <row r="252" spans="2:65" s="11" customFormat="1" x14ac:dyDescent="0.2">
      <c r="B252" s="126"/>
      <c r="D252" s="127" t="s">
        <v>118</v>
      </c>
      <c r="E252" s="128" t="s">
        <v>1</v>
      </c>
      <c r="F252" s="129" t="s">
        <v>344</v>
      </c>
      <c r="H252" s="130">
        <v>172</v>
      </c>
      <c r="L252" s="126"/>
      <c r="M252" s="131"/>
      <c r="N252" s="132"/>
      <c r="O252" s="132"/>
      <c r="P252" s="132"/>
      <c r="Q252" s="132"/>
      <c r="R252" s="132"/>
      <c r="S252" s="132"/>
      <c r="T252" s="133"/>
      <c r="AT252" s="128" t="s">
        <v>118</v>
      </c>
      <c r="AU252" s="128" t="s">
        <v>69</v>
      </c>
      <c r="AV252" s="11" t="s">
        <v>69</v>
      </c>
      <c r="AW252" s="11" t="s">
        <v>24</v>
      </c>
      <c r="AX252" s="11" t="s">
        <v>61</v>
      </c>
      <c r="AY252" s="128" t="s">
        <v>110</v>
      </c>
    </row>
    <row r="253" spans="2:65" s="11" customFormat="1" x14ac:dyDescent="0.2">
      <c r="B253" s="126"/>
      <c r="D253" s="127" t="s">
        <v>118</v>
      </c>
      <c r="E253" s="128" t="s">
        <v>1</v>
      </c>
      <c r="F253" s="129" t="s">
        <v>252</v>
      </c>
      <c r="H253" s="130">
        <v>136</v>
      </c>
      <c r="L253" s="126"/>
      <c r="M253" s="131"/>
      <c r="N253" s="132"/>
      <c r="O253" s="132"/>
      <c r="P253" s="132"/>
      <c r="Q253" s="132"/>
      <c r="R253" s="132"/>
      <c r="S253" s="132"/>
      <c r="T253" s="133"/>
      <c r="AT253" s="128" t="s">
        <v>118</v>
      </c>
      <c r="AU253" s="128" t="s">
        <v>69</v>
      </c>
      <c r="AV253" s="11" t="s">
        <v>69</v>
      </c>
      <c r="AW253" s="11" t="s">
        <v>24</v>
      </c>
      <c r="AX253" s="11" t="s">
        <v>61</v>
      </c>
      <c r="AY253" s="128" t="s">
        <v>110</v>
      </c>
    </row>
    <row r="254" spans="2:65" s="11" customFormat="1" x14ac:dyDescent="0.2">
      <c r="B254" s="126"/>
      <c r="D254" s="127" t="s">
        <v>118</v>
      </c>
      <c r="E254" s="128" t="s">
        <v>1</v>
      </c>
      <c r="F254" s="129" t="s">
        <v>348</v>
      </c>
      <c r="H254" s="130">
        <v>164</v>
      </c>
      <c r="L254" s="126"/>
      <c r="M254" s="131"/>
      <c r="N254" s="132"/>
      <c r="O254" s="132"/>
      <c r="P254" s="132"/>
      <c r="Q254" s="132"/>
      <c r="R254" s="132"/>
      <c r="S254" s="132"/>
      <c r="T254" s="133"/>
      <c r="AT254" s="128" t="s">
        <v>118</v>
      </c>
      <c r="AU254" s="128" t="s">
        <v>69</v>
      </c>
      <c r="AV254" s="11" t="s">
        <v>69</v>
      </c>
      <c r="AW254" s="11" t="s">
        <v>24</v>
      </c>
      <c r="AX254" s="11" t="s">
        <v>61</v>
      </c>
      <c r="AY254" s="128" t="s">
        <v>110</v>
      </c>
    </row>
    <row r="255" spans="2:65" s="12" customFormat="1" x14ac:dyDescent="0.2">
      <c r="B255" s="134"/>
      <c r="D255" s="127" t="s">
        <v>118</v>
      </c>
      <c r="E255" s="135" t="s">
        <v>1</v>
      </c>
      <c r="F255" s="136" t="s">
        <v>123</v>
      </c>
      <c r="H255" s="137">
        <v>472</v>
      </c>
      <c r="L255" s="134"/>
      <c r="M255" s="138"/>
      <c r="N255" s="139"/>
      <c r="O255" s="139"/>
      <c r="P255" s="139"/>
      <c r="Q255" s="139"/>
      <c r="R255" s="139"/>
      <c r="S255" s="139"/>
      <c r="T255" s="140"/>
      <c r="AT255" s="135" t="s">
        <v>118</v>
      </c>
      <c r="AU255" s="135" t="s">
        <v>69</v>
      </c>
      <c r="AV255" s="12" t="s">
        <v>116</v>
      </c>
      <c r="AW255" s="12" t="s">
        <v>24</v>
      </c>
      <c r="AX255" s="12" t="s">
        <v>67</v>
      </c>
      <c r="AY255" s="135" t="s">
        <v>110</v>
      </c>
    </row>
    <row r="256" spans="2:65" s="1" customFormat="1" ht="16.5" customHeight="1" x14ac:dyDescent="0.2">
      <c r="B256" s="115"/>
      <c r="C256" s="116">
        <v>55</v>
      </c>
      <c r="D256" s="116" t="s">
        <v>112</v>
      </c>
      <c r="E256" s="117" t="s">
        <v>352</v>
      </c>
      <c r="F256" s="118" t="s">
        <v>353</v>
      </c>
      <c r="G256" s="119" t="s">
        <v>243</v>
      </c>
      <c r="H256" s="120">
        <v>1104</v>
      </c>
      <c r="I256" s="121"/>
      <c r="J256" s="121">
        <f>ROUND(I256*H256,2)</f>
        <v>0</v>
      </c>
      <c r="K256" s="118" t="s">
        <v>1</v>
      </c>
      <c r="L256" s="24"/>
      <c r="M256" s="44" t="s">
        <v>1</v>
      </c>
      <c r="N256" s="122" t="s">
        <v>32</v>
      </c>
      <c r="O256" s="123">
        <v>2.3E-2</v>
      </c>
      <c r="P256" s="123">
        <f>O256*H256</f>
        <v>25.391999999999999</v>
      </c>
      <c r="Q256" s="123">
        <v>6.9999999999999994E-5</v>
      </c>
      <c r="R256" s="123">
        <f>Q256*H256</f>
        <v>7.7279999999999988E-2</v>
      </c>
      <c r="S256" s="123">
        <v>0</v>
      </c>
      <c r="T256" s="124">
        <f>S256*H256</f>
        <v>0</v>
      </c>
      <c r="AR256" s="14" t="s">
        <v>116</v>
      </c>
      <c r="AT256" s="14" t="s">
        <v>112</v>
      </c>
      <c r="AU256" s="14" t="s">
        <v>69</v>
      </c>
      <c r="AY256" s="14" t="s">
        <v>110</v>
      </c>
      <c r="BE256" s="125">
        <f>IF(N256="základní",J256,0)</f>
        <v>0</v>
      </c>
      <c r="BF256" s="125">
        <f>IF(N256="snížená",J256,0)</f>
        <v>0</v>
      </c>
      <c r="BG256" s="125">
        <f>IF(N256="zákl. přenesená",J256,0)</f>
        <v>0</v>
      </c>
      <c r="BH256" s="125">
        <f>IF(N256="sníž. přenesená",J256,0)</f>
        <v>0</v>
      </c>
      <c r="BI256" s="125">
        <f>IF(N256="nulová",J256,0)</f>
        <v>0</v>
      </c>
      <c r="BJ256" s="14" t="s">
        <v>67</v>
      </c>
      <c r="BK256" s="125">
        <f>ROUND(I256*H256,2)</f>
        <v>0</v>
      </c>
      <c r="BL256" s="14" t="s">
        <v>116</v>
      </c>
      <c r="BM256" s="14" t="s">
        <v>354</v>
      </c>
    </row>
    <row r="257" spans="2:65" s="11" customFormat="1" x14ac:dyDescent="0.2">
      <c r="B257" s="126"/>
      <c r="D257" s="127" t="s">
        <v>118</v>
      </c>
      <c r="E257" s="128" t="s">
        <v>1</v>
      </c>
      <c r="F257" s="129" t="s">
        <v>355</v>
      </c>
      <c r="H257" s="130">
        <v>1104</v>
      </c>
      <c r="L257" s="126"/>
      <c r="M257" s="131"/>
      <c r="N257" s="132"/>
      <c r="O257" s="132"/>
      <c r="P257" s="132"/>
      <c r="Q257" s="132"/>
      <c r="R257" s="132"/>
      <c r="S257" s="132"/>
      <c r="T257" s="133"/>
      <c r="AT257" s="128" t="s">
        <v>118</v>
      </c>
      <c r="AU257" s="128" t="s">
        <v>69</v>
      </c>
      <c r="AV257" s="11" t="s">
        <v>69</v>
      </c>
      <c r="AW257" s="11" t="s">
        <v>24</v>
      </c>
      <c r="AX257" s="11" t="s">
        <v>67</v>
      </c>
      <c r="AY257" s="128" t="s">
        <v>110</v>
      </c>
    </row>
    <row r="258" spans="2:65" s="11" customFormat="1" ht="20.399999999999999" x14ac:dyDescent="0.2">
      <c r="B258" s="126"/>
      <c r="C258" s="181">
        <v>56</v>
      </c>
      <c r="D258" s="181" t="s">
        <v>112</v>
      </c>
      <c r="E258" s="182" t="s">
        <v>601</v>
      </c>
      <c r="F258" s="180" t="s">
        <v>602</v>
      </c>
      <c r="G258" s="183" t="s">
        <v>312</v>
      </c>
      <c r="H258" s="215">
        <v>12</v>
      </c>
      <c r="I258" s="179"/>
      <c r="J258" s="179">
        <f>ROUND(I258*H258,2)</f>
        <v>0</v>
      </c>
      <c r="K258" s="180" t="s">
        <v>505</v>
      </c>
      <c r="L258" s="126"/>
      <c r="M258" s="131"/>
      <c r="N258" s="132"/>
      <c r="O258" s="132"/>
      <c r="P258" s="132"/>
      <c r="Q258" s="132"/>
      <c r="R258" s="132"/>
      <c r="S258" s="132"/>
      <c r="T258" s="133"/>
      <c r="AT258" s="128"/>
      <c r="AU258" s="128"/>
      <c r="AY258" s="128"/>
    </row>
    <row r="259" spans="2:65" s="10" customFormat="1" ht="22.95" customHeight="1" x14ac:dyDescent="0.25">
      <c r="B259" s="103"/>
      <c r="D259" s="104" t="s">
        <v>60</v>
      </c>
      <c r="E259" s="113" t="s">
        <v>163</v>
      </c>
      <c r="F259" s="113" t="s">
        <v>356</v>
      </c>
      <c r="J259" s="114">
        <f>SUM(J260:J273)</f>
        <v>0</v>
      </c>
      <c r="L259" s="175"/>
      <c r="M259" s="107"/>
      <c r="N259" s="108"/>
      <c r="O259" s="108"/>
      <c r="P259" s="109">
        <f>SUM(P260:P275)</f>
        <v>428.13073199999997</v>
      </c>
      <c r="Q259" s="108"/>
      <c r="R259" s="109">
        <f>SUM(R260:R275)</f>
        <v>4.6733399999999996</v>
      </c>
      <c r="S259" s="108"/>
      <c r="T259" s="110">
        <f>SUM(T260:T275)</f>
        <v>104.251903</v>
      </c>
      <c r="AR259" s="104" t="s">
        <v>67</v>
      </c>
      <c r="AT259" s="111" t="s">
        <v>60</v>
      </c>
      <c r="AU259" s="111" t="s">
        <v>67</v>
      </c>
      <c r="AY259" s="104" t="s">
        <v>110</v>
      </c>
      <c r="BK259" s="112">
        <f>SUM(BK260:BK275)</f>
        <v>0</v>
      </c>
    </row>
    <row r="260" spans="2:65" s="1" customFormat="1" ht="16.5" customHeight="1" x14ac:dyDescent="0.2">
      <c r="B260" s="115"/>
      <c r="C260" s="116">
        <v>57</v>
      </c>
      <c r="D260" s="116" t="s">
        <v>112</v>
      </c>
      <c r="E260" s="117" t="s">
        <v>357</v>
      </c>
      <c r="F260" s="118" t="s">
        <v>358</v>
      </c>
      <c r="G260" s="119" t="s">
        <v>243</v>
      </c>
      <c r="H260" s="120">
        <v>4</v>
      </c>
      <c r="I260" s="121"/>
      <c r="J260" s="121">
        <f>ROUND(I260*H260,2)</f>
        <v>0</v>
      </c>
      <c r="K260" s="118" t="s">
        <v>1</v>
      </c>
      <c r="L260" s="24"/>
      <c r="M260" s="44" t="s">
        <v>1</v>
      </c>
      <c r="N260" s="122" t="s">
        <v>32</v>
      </c>
      <c r="O260" s="123">
        <v>0.28100000000000003</v>
      </c>
      <c r="P260" s="123">
        <f>O260*H260</f>
        <v>1.1240000000000001</v>
      </c>
      <c r="Q260" s="123">
        <v>0.14321</v>
      </c>
      <c r="R260" s="123">
        <f>Q260*H260</f>
        <v>0.57284000000000002</v>
      </c>
      <c r="S260" s="123">
        <v>0</v>
      </c>
      <c r="T260" s="124">
        <f>S260*H260</f>
        <v>0</v>
      </c>
      <c r="AR260" s="14" t="s">
        <v>116</v>
      </c>
      <c r="AT260" s="14" t="s">
        <v>112</v>
      </c>
      <c r="AU260" s="14" t="s">
        <v>69</v>
      </c>
      <c r="AY260" s="14" t="s">
        <v>110</v>
      </c>
      <c r="BE260" s="125">
        <f>IF(N260="základní",J260,0)</f>
        <v>0</v>
      </c>
      <c r="BF260" s="125">
        <f>IF(N260="snížená",J260,0)</f>
        <v>0</v>
      </c>
      <c r="BG260" s="125">
        <f>IF(N260="zákl. přenesená",J260,0)</f>
        <v>0</v>
      </c>
      <c r="BH260" s="125">
        <f>IF(N260="sníž. přenesená",J260,0)</f>
        <v>0</v>
      </c>
      <c r="BI260" s="125">
        <f>IF(N260="nulová",J260,0)</f>
        <v>0</v>
      </c>
      <c r="BJ260" s="14" t="s">
        <v>67</v>
      </c>
      <c r="BK260" s="125">
        <f>ROUND(I260*H260,2)</f>
        <v>0</v>
      </c>
      <c r="BL260" s="14" t="s">
        <v>116</v>
      </c>
      <c r="BM260" s="14" t="s">
        <v>359</v>
      </c>
    </row>
    <row r="261" spans="2:65" s="1" customFormat="1" ht="16.5" customHeight="1" x14ac:dyDescent="0.2">
      <c r="B261" s="115"/>
      <c r="C261" s="141">
        <v>58</v>
      </c>
      <c r="D261" s="141" t="s">
        <v>184</v>
      </c>
      <c r="E261" s="142" t="s">
        <v>360</v>
      </c>
      <c r="F261" s="143" t="s">
        <v>361</v>
      </c>
      <c r="G261" s="144" t="s">
        <v>243</v>
      </c>
      <c r="H261" s="145">
        <v>4</v>
      </c>
      <c r="I261" s="146"/>
      <c r="J261" s="146">
        <f>ROUND(I261*H261,2)</f>
        <v>0</v>
      </c>
      <c r="K261" s="143" t="s">
        <v>1</v>
      </c>
      <c r="L261" s="147"/>
      <c r="M261" s="148" t="s">
        <v>1</v>
      </c>
      <c r="N261" s="149" t="s">
        <v>32</v>
      </c>
      <c r="O261" s="123">
        <v>0</v>
      </c>
      <c r="P261" s="123">
        <f>O261*H261</f>
        <v>0</v>
      </c>
      <c r="Q261" s="123">
        <v>5.8000000000000003E-2</v>
      </c>
      <c r="R261" s="123">
        <f>Q261*H261</f>
        <v>0.23200000000000001</v>
      </c>
      <c r="S261" s="123">
        <v>0</v>
      </c>
      <c r="T261" s="124">
        <f>S261*H261</f>
        <v>0</v>
      </c>
      <c r="AR261" s="14" t="s">
        <v>158</v>
      </c>
      <c r="AT261" s="14" t="s">
        <v>184</v>
      </c>
      <c r="AU261" s="14" t="s">
        <v>69</v>
      </c>
      <c r="AY261" s="14" t="s">
        <v>110</v>
      </c>
      <c r="BE261" s="125">
        <f>IF(N261="základní",J261,0)</f>
        <v>0</v>
      </c>
      <c r="BF261" s="125">
        <f>IF(N261="snížená",J261,0)</f>
        <v>0</v>
      </c>
      <c r="BG261" s="125">
        <f>IF(N261="zákl. přenesená",J261,0)</f>
        <v>0</v>
      </c>
      <c r="BH261" s="125">
        <f>IF(N261="sníž. přenesená",J261,0)</f>
        <v>0</v>
      </c>
      <c r="BI261" s="125">
        <f>IF(N261="nulová",J261,0)</f>
        <v>0</v>
      </c>
      <c r="BJ261" s="14" t="s">
        <v>67</v>
      </c>
      <c r="BK261" s="125">
        <f>ROUND(I261*H261,2)</f>
        <v>0</v>
      </c>
      <c r="BL261" s="14" t="s">
        <v>116</v>
      </c>
      <c r="BM261" s="14" t="s">
        <v>362</v>
      </c>
    </row>
    <row r="262" spans="2:65" s="1" customFormat="1" ht="16.5" customHeight="1" x14ac:dyDescent="0.2">
      <c r="B262" s="115"/>
      <c r="C262" s="116">
        <v>59</v>
      </c>
      <c r="D262" s="116" t="s">
        <v>112</v>
      </c>
      <c r="E262" s="117" t="s">
        <v>363</v>
      </c>
      <c r="F262" s="118" t="s">
        <v>364</v>
      </c>
      <c r="G262" s="119" t="s">
        <v>243</v>
      </c>
      <c r="H262" s="120">
        <v>30</v>
      </c>
      <c r="I262" s="121"/>
      <c r="J262" s="121">
        <f>ROUND(I262*H262,2)</f>
        <v>0</v>
      </c>
      <c r="K262" s="118" t="s">
        <v>1</v>
      </c>
      <c r="L262" s="24"/>
      <c r="M262" s="44" t="s">
        <v>1</v>
      </c>
      <c r="N262" s="122" t="s">
        <v>32</v>
      </c>
      <c r="O262" s="123">
        <v>0.14000000000000001</v>
      </c>
      <c r="P262" s="123">
        <f>O262*H262</f>
        <v>4.2</v>
      </c>
      <c r="Q262" s="123">
        <v>0.10095</v>
      </c>
      <c r="R262" s="123">
        <f>Q262*H262</f>
        <v>3.0284999999999997</v>
      </c>
      <c r="S262" s="123">
        <v>0</v>
      </c>
      <c r="T262" s="124">
        <f>S262*H262</f>
        <v>0</v>
      </c>
      <c r="AR262" s="14" t="s">
        <v>116</v>
      </c>
      <c r="AT262" s="14" t="s">
        <v>112</v>
      </c>
      <c r="AU262" s="14" t="s">
        <v>69</v>
      </c>
      <c r="AY262" s="14" t="s">
        <v>110</v>
      </c>
      <c r="BE262" s="125">
        <f>IF(N262="základní",J262,0)</f>
        <v>0</v>
      </c>
      <c r="BF262" s="125">
        <f>IF(N262="snížená",J262,0)</f>
        <v>0</v>
      </c>
      <c r="BG262" s="125">
        <f>IF(N262="zákl. přenesená",J262,0)</f>
        <v>0</v>
      </c>
      <c r="BH262" s="125">
        <f>IF(N262="sníž. přenesená",J262,0)</f>
        <v>0</v>
      </c>
      <c r="BI262" s="125">
        <f>IF(N262="nulová",J262,0)</f>
        <v>0</v>
      </c>
      <c r="BJ262" s="14" t="s">
        <v>67</v>
      </c>
      <c r="BK262" s="125">
        <f>ROUND(I262*H262,2)</f>
        <v>0</v>
      </c>
      <c r="BL262" s="14" t="s">
        <v>116</v>
      </c>
      <c r="BM262" s="14" t="s">
        <v>365</v>
      </c>
    </row>
    <row r="263" spans="2:65" s="1" customFormat="1" ht="16.5" customHeight="1" x14ac:dyDescent="0.2">
      <c r="B263" s="115"/>
      <c r="C263" s="141">
        <v>60</v>
      </c>
      <c r="D263" s="141" t="s">
        <v>184</v>
      </c>
      <c r="E263" s="142" t="s">
        <v>366</v>
      </c>
      <c r="F263" s="143" t="s">
        <v>367</v>
      </c>
      <c r="G263" s="144" t="s">
        <v>243</v>
      </c>
      <c r="H263" s="145">
        <v>30</v>
      </c>
      <c r="I263" s="146"/>
      <c r="J263" s="146">
        <f>ROUND(I263*H263,2)</f>
        <v>0</v>
      </c>
      <c r="K263" s="143" t="s">
        <v>1</v>
      </c>
      <c r="L263" s="147"/>
      <c r="M263" s="148" t="s">
        <v>1</v>
      </c>
      <c r="N263" s="149" t="s">
        <v>32</v>
      </c>
      <c r="O263" s="123">
        <v>0</v>
      </c>
      <c r="P263" s="123">
        <f>O263*H263</f>
        <v>0</v>
      </c>
      <c r="Q263" s="123">
        <v>2.8000000000000001E-2</v>
      </c>
      <c r="R263" s="123">
        <f>Q263*H263</f>
        <v>0.84</v>
      </c>
      <c r="S263" s="123">
        <v>0</v>
      </c>
      <c r="T263" s="124">
        <f>S263*H263</f>
        <v>0</v>
      </c>
      <c r="AR263" s="14" t="s">
        <v>158</v>
      </c>
      <c r="AT263" s="14" t="s">
        <v>184</v>
      </c>
      <c r="AU263" s="14" t="s">
        <v>69</v>
      </c>
      <c r="AY263" s="14" t="s">
        <v>110</v>
      </c>
      <c r="BE263" s="125">
        <f>IF(N263="základní",J263,0)</f>
        <v>0</v>
      </c>
      <c r="BF263" s="125">
        <f>IF(N263="snížená",J263,0)</f>
        <v>0</v>
      </c>
      <c r="BG263" s="125">
        <f>IF(N263="zákl. přenesená",J263,0)</f>
        <v>0</v>
      </c>
      <c r="BH263" s="125">
        <f>IF(N263="sníž. přenesená",J263,0)</f>
        <v>0</v>
      </c>
      <c r="BI263" s="125">
        <f>IF(N263="nulová",J263,0)</f>
        <v>0</v>
      </c>
      <c r="BJ263" s="14" t="s">
        <v>67</v>
      </c>
      <c r="BK263" s="125">
        <f>ROUND(I263*H263,2)</f>
        <v>0</v>
      </c>
      <c r="BL263" s="14" t="s">
        <v>116</v>
      </c>
      <c r="BM263" s="14" t="s">
        <v>368</v>
      </c>
    </row>
    <row r="264" spans="2:65" s="1" customFormat="1" ht="16.5" customHeight="1" x14ac:dyDescent="0.2">
      <c r="B264" s="115"/>
      <c r="C264" s="116">
        <v>61</v>
      </c>
      <c r="D264" s="116" t="s">
        <v>112</v>
      </c>
      <c r="E264" s="117" t="s">
        <v>369</v>
      </c>
      <c r="F264" s="118" t="s">
        <v>370</v>
      </c>
      <c r="G264" s="119" t="s">
        <v>131</v>
      </c>
      <c r="H264" s="120">
        <v>3.456</v>
      </c>
      <c r="I264" s="121"/>
      <c r="J264" s="121">
        <f>ROUND(I264*H264,2)</f>
        <v>0</v>
      </c>
      <c r="K264" s="118" t="s">
        <v>1</v>
      </c>
      <c r="L264" s="24"/>
      <c r="M264" s="44" t="s">
        <v>1</v>
      </c>
      <c r="N264" s="122" t="s">
        <v>32</v>
      </c>
      <c r="O264" s="123">
        <v>9.6170000000000009</v>
      </c>
      <c r="P264" s="123">
        <f>O264*H264</f>
        <v>33.236352000000004</v>
      </c>
      <c r="Q264" s="123">
        <v>0</v>
      </c>
      <c r="R264" s="123">
        <f>Q264*H264</f>
        <v>0</v>
      </c>
      <c r="S264" s="123">
        <v>2.2000000000000002</v>
      </c>
      <c r="T264" s="124">
        <f>S264*H264</f>
        <v>7.6032000000000002</v>
      </c>
      <c r="AR264" s="14" t="s">
        <v>116</v>
      </c>
      <c r="AT264" s="14" t="s">
        <v>112</v>
      </c>
      <c r="AU264" s="14" t="s">
        <v>69</v>
      </c>
      <c r="AY264" s="14" t="s">
        <v>110</v>
      </c>
      <c r="BE264" s="125">
        <f>IF(N264="základní",J264,0)</f>
        <v>0</v>
      </c>
      <c r="BF264" s="125">
        <f>IF(N264="snížená",J264,0)</f>
        <v>0</v>
      </c>
      <c r="BG264" s="125">
        <f>IF(N264="zákl. přenesená",J264,0)</f>
        <v>0</v>
      </c>
      <c r="BH264" s="125">
        <f>IF(N264="sníž. přenesená",J264,0)</f>
        <v>0</v>
      </c>
      <c r="BI264" s="125">
        <f>IF(N264="nulová",J264,0)</f>
        <v>0</v>
      </c>
      <c r="BJ264" s="14" t="s">
        <v>67</v>
      </c>
      <c r="BK264" s="125">
        <f>ROUND(I264*H264,2)</f>
        <v>0</v>
      </c>
      <c r="BL264" s="14" t="s">
        <v>116</v>
      </c>
      <c r="BM264" s="14" t="s">
        <v>371</v>
      </c>
    </row>
    <row r="265" spans="2:65" s="11" customFormat="1" x14ac:dyDescent="0.2">
      <c r="B265" s="126"/>
      <c r="D265" s="127" t="s">
        <v>118</v>
      </c>
      <c r="E265" s="128" t="s">
        <v>372</v>
      </c>
      <c r="F265" s="129" t="s">
        <v>238</v>
      </c>
      <c r="H265" s="130">
        <v>3.456</v>
      </c>
      <c r="L265" s="126"/>
      <c r="M265" s="131"/>
      <c r="N265" s="132"/>
      <c r="O265" s="132"/>
      <c r="P265" s="132"/>
      <c r="Q265" s="132"/>
      <c r="R265" s="132"/>
      <c r="S265" s="132"/>
      <c r="T265" s="133"/>
      <c r="AT265" s="128" t="s">
        <v>118</v>
      </c>
      <c r="AU265" s="128" t="s">
        <v>69</v>
      </c>
      <c r="AV265" s="11" t="s">
        <v>69</v>
      </c>
      <c r="AW265" s="11" t="s">
        <v>24</v>
      </c>
      <c r="AX265" s="11" t="s">
        <v>61</v>
      </c>
      <c r="AY265" s="128" t="s">
        <v>110</v>
      </c>
    </row>
    <row r="266" spans="2:65" s="12" customFormat="1" x14ac:dyDescent="0.2">
      <c r="B266" s="134"/>
      <c r="D266" s="127" t="s">
        <v>118</v>
      </c>
      <c r="E266" s="135" t="s">
        <v>1</v>
      </c>
      <c r="F266" s="136" t="s">
        <v>123</v>
      </c>
      <c r="H266" s="137">
        <v>3.456</v>
      </c>
      <c r="L266" s="134"/>
      <c r="M266" s="138"/>
      <c r="N266" s="139"/>
      <c r="O266" s="139"/>
      <c r="P266" s="139"/>
      <c r="Q266" s="139"/>
      <c r="R266" s="139"/>
      <c r="S266" s="139"/>
      <c r="T266" s="140"/>
      <c r="AT266" s="135" t="s">
        <v>118</v>
      </c>
      <c r="AU266" s="135" t="s">
        <v>69</v>
      </c>
      <c r="AV266" s="12" t="s">
        <v>116</v>
      </c>
      <c r="AW266" s="12" t="s">
        <v>24</v>
      </c>
      <c r="AX266" s="12" t="s">
        <v>67</v>
      </c>
      <c r="AY266" s="135" t="s">
        <v>110</v>
      </c>
    </row>
    <row r="267" spans="2:65" s="1" customFormat="1" ht="16.5" customHeight="1" x14ac:dyDescent="0.2">
      <c r="B267" s="115"/>
      <c r="C267" s="116">
        <v>62</v>
      </c>
      <c r="D267" s="116" t="s">
        <v>112</v>
      </c>
      <c r="E267" s="117" t="s">
        <v>373</v>
      </c>
      <c r="F267" s="118" t="s">
        <v>374</v>
      </c>
      <c r="G267" s="119" t="s">
        <v>115</v>
      </c>
      <c r="H267" s="120">
        <v>8</v>
      </c>
      <c r="I267" s="121"/>
      <c r="J267" s="121">
        <f>ROUND(I267*H267,2)</f>
        <v>0</v>
      </c>
      <c r="K267" s="118" t="s">
        <v>1</v>
      </c>
      <c r="L267" s="24"/>
      <c r="M267" s="44" t="s">
        <v>1</v>
      </c>
      <c r="N267" s="122" t="s">
        <v>32</v>
      </c>
      <c r="O267" s="123">
        <v>0.71099999999999997</v>
      </c>
      <c r="P267" s="123">
        <f>O267*H267</f>
        <v>5.6879999999999997</v>
      </c>
      <c r="Q267" s="123">
        <v>0</v>
      </c>
      <c r="R267" s="123">
        <f>Q267*H267</f>
        <v>0</v>
      </c>
      <c r="S267" s="123">
        <v>0.32400000000000001</v>
      </c>
      <c r="T267" s="124">
        <f>S267*H267</f>
        <v>2.5920000000000001</v>
      </c>
      <c r="AR267" s="14" t="s">
        <v>116</v>
      </c>
      <c r="AT267" s="14" t="s">
        <v>112</v>
      </c>
      <c r="AU267" s="14" t="s">
        <v>69</v>
      </c>
      <c r="AY267" s="14" t="s">
        <v>110</v>
      </c>
      <c r="BE267" s="125">
        <f>IF(N267="základní",J267,0)</f>
        <v>0</v>
      </c>
      <c r="BF267" s="125">
        <f>IF(N267="snížená",J267,0)</f>
        <v>0</v>
      </c>
      <c r="BG267" s="125">
        <f>IF(N267="zákl. přenesená",J267,0)</f>
        <v>0</v>
      </c>
      <c r="BH267" s="125">
        <f>IF(N267="sníž. přenesená",J267,0)</f>
        <v>0</v>
      </c>
      <c r="BI267" s="125">
        <f>IF(N267="nulová",J267,0)</f>
        <v>0</v>
      </c>
      <c r="BJ267" s="14" t="s">
        <v>67</v>
      </c>
      <c r="BK267" s="125">
        <f>ROUND(I267*H267,2)</f>
        <v>0</v>
      </c>
      <c r="BL267" s="14" t="s">
        <v>116</v>
      </c>
      <c r="BM267" s="14" t="s">
        <v>375</v>
      </c>
    </row>
    <row r="268" spans="2:65" s="11" customFormat="1" x14ac:dyDescent="0.2">
      <c r="B268" s="126"/>
      <c r="D268" s="127" t="s">
        <v>118</v>
      </c>
      <c r="E268" s="128" t="s">
        <v>376</v>
      </c>
      <c r="F268" s="129" t="s">
        <v>377</v>
      </c>
      <c r="H268" s="130">
        <v>8</v>
      </c>
      <c r="L268" s="126"/>
      <c r="M268" s="131"/>
      <c r="N268" s="132"/>
      <c r="O268" s="132"/>
      <c r="P268" s="132"/>
      <c r="Q268" s="132"/>
      <c r="R268" s="132"/>
      <c r="S268" s="132"/>
      <c r="T268" s="133"/>
      <c r="AT268" s="128" t="s">
        <v>118</v>
      </c>
      <c r="AU268" s="128" t="s">
        <v>69</v>
      </c>
      <c r="AV268" s="11" t="s">
        <v>69</v>
      </c>
      <c r="AW268" s="11" t="s">
        <v>24</v>
      </c>
      <c r="AX268" s="11" t="s">
        <v>61</v>
      </c>
      <c r="AY268" s="128" t="s">
        <v>110</v>
      </c>
    </row>
    <row r="269" spans="2:65" s="12" customFormat="1" x14ac:dyDescent="0.2">
      <c r="B269" s="134"/>
      <c r="D269" s="127" t="s">
        <v>118</v>
      </c>
      <c r="E269" s="135" t="s">
        <v>1</v>
      </c>
      <c r="F269" s="136" t="s">
        <v>123</v>
      </c>
      <c r="H269" s="137">
        <v>8</v>
      </c>
      <c r="L269" s="134"/>
      <c r="M269" s="138"/>
      <c r="N269" s="139"/>
      <c r="O269" s="139"/>
      <c r="P269" s="139"/>
      <c r="Q269" s="139"/>
      <c r="R269" s="139"/>
      <c r="S269" s="139"/>
      <c r="T269" s="140"/>
      <c r="AT269" s="135" t="s">
        <v>118</v>
      </c>
      <c r="AU269" s="135" t="s">
        <v>69</v>
      </c>
      <c r="AV269" s="12" t="s">
        <v>116</v>
      </c>
      <c r="AW269" s="12" t="s">
        <v>24</v>
      </c>
      <c r="AX269" s="12" t="s">
        <v>67</v>
      </c>
      <c r="AY269" s="135" t="s">
        <v>110</v>
      </c>
    </row>
    <row r="270" spans="2:65" s="1" customFormat="1" ht="16.5" customHeight="1" x14ac:dyDescent="0.2">
      <c r="B270" s="115"/>
      <c r="C270" s="116">
        <v>63</v>
      </c>
      <c r="D270" s="116" t="s">
        <v>112</v>
      </c>
      <c r="E270" s="117" t="s">
        <v>378</v>
      </c>
      <c r="F270" s="118" t="s">
        <v>379</v>
      </c>
      <c r="G270" s="119" t="s">
        <v>312</v>
      </c>
      <c r="H270" s="120">
        <v>231.667</v>
      </c>
      <c r="I270" s="121"/>
      <c r="J270" s="121">
        <f>ROUND(I270*H270,2)</f>
        <v>0</v>
      </c>
      <c r="K270" s="118" t="s">
        <v>1</v>
      </c>
      <c r="L270" s="24"/>
      <c r="M270" s="44" t="s">
        <v>1</v>
      </c>
      <c r="N270" s="122" t="s">
        <v>32</v>
      </c>
      <c r="O270" s="123">
        <v>0.86499999999999999</v>
      </c>
      <c r="P270" s="123">
        <f>O270*H270</f>
        <v>200.391955</v>
      </c>
      <c r="Q270" s="123">
        <v>0</v>
      </c>
      <c r="R270" s="123">
        <f>Q270*H270</f>
        <v>0</v>
      </c>
      <c r="S270" s="123">
        <v>0.109</v>
      </c>
      <c r="T270" s="124">
        <f>S270*H270</f>
        <v>25.251702999999999</v>
      </c>
      <c r="AR270" s="14" t="s">
        <v>116</v>
      </c>
      <c r="AT270" s="14" t="s">
        <v>112</v>
      </c>
      <c r="AU270" s="14" t="s">
        <v>69</v>
      </c>
      <c r="AY270" s="14" t="s">
        <v>110</v>
      </c>
      <c r="BE270" s="125">
        <f>IF(N270="základní",J270,0)</f>
        <v>0</v>
      </c>
      <c r="BF270" s="125">
        <f>IF(N270="snížená",J270,0)</f>
        <v>0</v>
      </c>
      <c r="BG270" s="125">
        <f>IF(N270="zákl. přenesená",J270,0)</f>
        <v>0</v>
      </c>
      <c r="BH270" s="125">
        <f>IF(N270="sníž. přenesená",J270,0)</f>
        <v>0</v>
      </c>
      <c r="BI270" s="125">
        <f>IF(N270="nulová",J270,0)</f>
        <v>0</v>
      </c>
      <c r="BJ270" s="14" t="s">
        <v>67</v>
      </c>
      <c r="BK270" s="125">
        <f>ROUND(I270*H270,2)</f>
        <v>0</v>
      </c>
      <c r="BL270" s="14" t="s">
        <v>116</v>
      </c>
      <c r="BM270" s="14" t="s">
        <v>380</v>
      </c>
    </row>
    <row r="271" spans="2:65" s="11" customFormat="1" x14ac:dyDescent="0.2">
      <c r="B271" s="126"/>
      <c r="D271" s="127" t="s">
        <v>118</v>
      </c>
      <c r="E271" s="128" t="s">
        <v>1</v>
      </c>
      <c r="F271" s="129" t="s">
        <v>381</v>
      </c>
      <c r="H271" s="130">
        <v>231.667</v>
      </c>
      <c r="L271" s="126"/>
      <c r="M271" s="131"/>
      <c r="N271" s="132"/>
      <c r="O271" s="132"/>
      <c r="P271" s="132"/>
      <c r="Q271" s="132"/>
      <c r="R271" s="132"/>
      <c r="S271" s="132"/>
      <c r="T271" s="133"/>
      <c r="AT271" s="128" t="s">
        <v>118</v>
      </c>
      <c r="AU271" s="128" t="s">
        <v>69</v>
      </c>
      <c r="AV271" s="11" t="s">
        <v>69</v>
      </c>
      <c r="AW271" s="11" t="s">
        <v>24</v>
      </c>
      <c r="AX271" s="11" t="s">
        <v>61</v>
      </c>
      <c r="AY271" s="128" t="s">
        <v>110</v>
      </c>
    </row>
    <row r="272" spans="2:65" s="12" customFormat="1" x14ac:dyDescent="0.2">
      <c r="B272" s="134"/>
      <c r="D272" s="127" t="s">
        <v>118</v>
      </c>
      <c r="E272" s="135" t="s">
        <v>1</v>
      </c>
      <c r="F272" s="136" t="s">
        <v>123</v>
      </c>
      <c r="H272" s="137">
        <v>231.667</v>
      </c>
      <c r="L272" s="134"/>
      <c r="M272" s="138"/>
      <c r="N272" s="139"/>
      <c r="O272" s="139"/>
      <c r="P272" s="139"/>
      <c r="Q272" s="139"/>
      <c r="R272" s="139"/>
      <c r="S272" s="139"/>
      <c r="T272" s="140"/>
      <c r="AT272" s="135" t="s">
        <v>118</v>
      </c>
      <c r="AU272" s="135" t="s">
        <v>69</v>
      </c>
      <c r="AV272" s="12" t="s">
        <v>116</v>
      </c>
      <c r="AW272" s="12" t="s">
        <v>24</v>
      </c>
      <c r="AX272" s="12" t="s">
        <v>67</v>
      </c>
      <c r="AY272" s="135" t="s">
        <v>110</v>
      </c>
    </row>
    <row r="273" spans="2:65" s="1" customFormat="1" ht="27" customHeight="1" x14ac:dyDescent="0.2">
      <c r="B273" s="115"/>
      <c r="C273" s="116">
        <v>64</v>
      </c>
      <c r="D273" s="116" t="s">
        <v>112</v>
      </c>
      <c r="E273" s="117" t="s">
        <v>382</v>
      </c>
      <c r="F273" s="118" t="s">
        <v>383</v>
      </c>
      <c r="G273" s="119" t="s">
        <v>131</v>
      </c>
      <c r="H273" s="120">
        <v>31.274999999999999</v>
      </c>
      <c r="I273" s="121"/>
      <c r="J273" s="121">
        <f>ROUND(I273*H273,2)</f>
        <v>0</v>
      </c>
      <c r="K273" s="118" t="s">
        <v>1</v>
      </c>
      <c r="L273" s="24"/>
      <c r="M273" s="44" t="s">
        <v>1</v>
      </c>
      <c r="N273" s="122" t="s">
        <v>32</v>
      </c>
      <c r="O273" s="123">
        <v>5.867</v>
      </c>
      <c r="P273" s="123">
        <f>O273*H273</f>
        <v>183.49042499999999</v>
      </c>
      <c r="Q273" s="123">
        <v>0</v>
      </c>
      <c r="R273" s="123">
        <f>Q273*H273</f>
        <v>0</v>
      </c>
      <c r="S273" s="123">
        <v>2.2000000000000002</v>
      </c>
      <c r="T273" s="124">
        <f>S273*H273</f>
        <v>68.805000000000007</v>
      </c>
      <c r="AR273" s="14" t="s">
        <v>116</v>
      </c>
      <c r="AT273" s="14" t="s">
        <v>112</v>
      </c>
      <c r="AU273" s="14" t="s">
        <v>69</v>
      </c>
      <c r="AY273" s="14" t="s">
        <v>110</v>
      </c>
      <c r="BE273" s="125">
        <f>IF(N273="základní",J273,0)</f>
        <v>0</v>
      </c>
      <c r="BF273" s="125">
        <f>IF(N273="snížená",J273,0)</f>
        <v>0</v>
      </c>
      <c r="BG273" s="125">
        <f>IF(N273="zákl. přenesená",J273,0)</f>
        <v>0</v>
      </c>
      <c r="BH273" s="125">
        <f>IF(N273="sníž. přenesená",J273,0)</f>
        <v>0</v>
      </c>
      <c r="BI273" s="125">
        <f>IF(N273="nulová",J273,0)</f>
        <v>0</v>
      </c>
      <c r="BJ273" s="14" t="s">
        <v>67</v>
      </c>
      <c r="BK273" s="125">
        <f>ROUND(I273*H273,2)</f>
        <v>0</v>
      </c>
      <c r="BL273" s="14" t="s">
        <v>116</v>
      </c>
      <c r="BM273" s="14" t="s">
        <v>384</v>
      </c>
    </row>
    <row r="274" spans="2:65" s="11" customFormat="1" x14ac:dyDescent="0.2">
      <c r="B274" s="126"/>
      <c r="D274" s="127" t="s">
        <v>118</v>
      </c>
      <c r="E274" s="128" t="s">
        <v>1</v>
      </c>
      <c r="F274" s="129" t="s">
        <v>385</v>
      </c>
      <c r="H274" s="130">
        <v>31.274999999999999</v>
      </c>
      <c r="L274" s="126"/>
      <c r="M274" s="131"/>
      <c r="N274" s="132"/>
      <c r="O274" s="132"/>
      <c r="P274" s="132"/>
      <c r="Q274" s="132"/>
      <c r="R274" s="132"/>
      <c r="S274" s="132"/>
      <c r="T274" s="133"/>
      <c r="AT274" s="128" t="s">
        <v>118</v>
      </c>
      <c r="AU274" s="128" t="s">
        <v>69</v>
      </c>
      <c r="AV274" s="11" t="s">
        <v>69</v>
      </c>
      <c r="AW274" s="11" t="s">
        <v>24</v>
      </c>
      <c r="AX274" s="11" t="s">
        <v>61</v>
      </c>
      <c r="AY274" s="128" t="s">
        <v>110</v>
      </c>
    </row>
    <row r="275" spans="2:65" s="12" customFormat="1" x14ac:dyDescent="0.2">
      <c r="B275" s="134"/>
      <c r="D275" s="127" t="s">
        <v>118</v>
      </c>
      <c r="E275" s="135" t="s">
        <v>1</v>
      </c>
      <c r="F275" s="136" t="s">
        <v>123</v>
      </c>
      <c r="H275" s="137">
        <v>31.274999999999999</v>
      </c>
      <c r="L275" s="134"/>
      <c r="M275" s="138"/>
      <c r="N275" s="139"/>
      <c r="O275" s="139"/>
      <c r="P275" s="139"/>
      <c r="Q275" s="139"/>
      <c r="R275" s="139"/>
      <c r="S275" s="139"/>
      <c r="T275" s="140"/>
      <c r="AT275" s="135" t="s">
        <v>118</v>
      </c>
      <c r="AU275" s="135" t="s">
        <v>69</v>
      </c>
      <c r="AV275" s="12" t="s">
        <v>116</v>
      </c>
      <c r="AW275" s="12" t="s">
        <v>24</v>
      </c>
      <c r="AX275" s="12" t="s">
        <v>67</v>
      </c>
      <c r="AY275" s="135" t="s">
        <v>110</v>
      </c>
    </row>
    <row r="276" spans="2:65" s="10" customFormat="1" ht="22.95" customHeight="1" x14ac:dyDescent="0.25">
      <c r="B276" s="103"/>
      <c r="D276" s="104" t="s">
        <v>60</v>
      </c>
      <c r="E276" s="113" t="s">
        <v>386</v>
      </c>
      <c r="F276" s="113" t="s">
        <v>387</v>
      </c>
      <c r="J276" s="114">
        <f>SUM(J277:J283)</f>
        <v>0</v>
      </c>
      <c r="L276" s="176"/>
      <c r="M276" s="107"/>
      <c r="N276" s="108"/>
      <c r="O276" s="108"/>
      <c r="P276" s="109">
        <f>SUM(P277:P285)</f>
        <v>74.575857999999997</v>
      </c>
      <c r="Q276" s="108"/>
      <c r="R276" s="109">
        <f>SUM(R277:R285)</f>
        <v>0</v>
      </c>
      <c r="S276" s="108"/>
      <c r="T276" s="110">
        <f>SUM(T277:T285)</f>
        <v>0</v>
      </c>
      <c r="AR276" s="104" t="s">
        <v>67</v>
      </c>
      <c r="AT276" s="111" t="s">
        <v>60</v>
      </c>
      <c r="AU276" s="111" t="s">
        <v>67</v>
      </c>
      <c r="AY276" s="104" t="s">
        <v>110</v>
      </c>
      <c r="BK276" s="112">
        <f>SUM(BK277:BK285)</f>
        <v>0</v>
      </c>
    </row>
    <row r="277" spans="2:65" s="1" customFormat="1" ht="16.5" customHeight="1" x14ac:dyDescent="0.2">
      <c r="B277" s="115"/>
      <c r="C277" s="116">
        <v>65</v>
      </c>
      <c r="D277" s="116" t="s">
        <v>112</v>
      </c>
      <c r="E277" s="117" t="s">
        <v>388</v>
      </c>
      <c r="F277" s="118" t="s">
        <v>389</v>
      </c>
      <c r="G277" s="119" t="s">
        <v>170</v>
      </c>
      <c r="H277" s="120">
        <v>0.79500000000000004</v>
      </c>
      <c r="I277" s="121"/>
      <c r="J277" s="121">
        <f t="shared" ref="J277:J283" si="1">ROUND(I277*H277,2)</f>
        <v>0</v>
      </c>
      <c r="K277" s="118" t="s">
        <v>1</v>
      </c>
      <c r="L277" s="24"/>
      <c r="M277" s="44" t="s">
        <v>1</v>
      </c>
      <c r="N277" s="122" t="s">
        <v>32</v>
      </c>
      <c r="O277" s="123">
        <v>0.08</v>
      </c>
      <c r="P277" s="123">
        <f t="shared" ref="P277:P283" si="2">O277*H277</f>
        <v>6.3600000000000004E-2</v>
      </c>
      <c r="Q277" s="123">
        <v>0</v>
      </c>
      <c r="R277" s="123">
        <f t="shared" ref="R277:R283" si="3">Q277*H277</f>
        <v>0</v>
      </c>
      <c r="S277" s="123">
        <v>0</v>
      </c>
      <c r="T277" s="124">
        <f t="shared" ref="T277:T283" si="4">S277*H277</f>
        <v>0</v>
      </c>
      <c r="AR277" s="14" t="s">
        <v>116</v>
      </c>
      <c r="AT277" s="14" t="s">
        <v>112</v>
      </c>
      <c r="AU277" s="14" t="s">
        <v>69</v>
      </c>
      <c r="AY277" s="14" t="s">
        <v>110</v>
      </c>
      <c r="BE277" s="125">
        <f t="shared" ref="BE277:BE283" si="5">IF(N277="základní",J277,0)</f>
        <v>0</v>
      </c>
      <c r="BF277" s="125">
        <f t="shared" ref="BF277:BF283" si="6">IF(N277="snížená",J277,0)</f>
        <v>0</v>
      </c>
      <c r="BG277" s="125">
        <f t="shared" ref="BG277:BG283" si="7">IF(N277="zákl. přenesená",J277,0)</f>
        <v>0</v>
      </c>
      <c r="BH277" s="125">
        <f t="shared" ref="BH277:BH283" si="8">IF(N277="sníž. přenesená",J277,0)</f>
        <v>0</v>
      </c>
      <c r="BI277" s="125">
        <f t="shared" ref="BI277:BI283" si="9">IF(N277="nulová",J277,0)</f>
        <v>0</v>
      </c>
      <c r="BJ277" s="14" t="s">
        <v>67</v>
      </c>
      <c r="BK277" s="125">
        <f t="shared" ref="BK277:BK283" si="10">ROUND(I277*H277,2)</f>
        <v>0</v>
      </c>
      <c r="BL277" s="14" t="s">
        <v>116</v>
      </c>
      <c r="BM277" s="14" t="s">
        <v>390</v>
      </c>
    </row>
    <row r="278" spans="2:65" s="1" customFormat="1" ht="16.5" customHeight="1" x14ac:dyDescent="0.2">
      <c r="B278" s="115"/>
      <c r="C278" s="116">
        <v>66</v>
      </c>
      <c r="D278" s="116" t="s">
        <v>112</v>
      </c>
      <c r="E278" s="117" t="s">
        <v>391</v>
      </c>
      <c r="F278" s="118" t="s">
        <v>392</v>
      </c>
      <c r="G278" s="119" t="s">
        <v>170</v>
      </c>
      <c r="H278" s="120">
        <v>0.79500000000000004</v>
      </c>
      <c r="I278" s="121"/>
      <c r="J278" s="121">
        <f t="shared" si="1"/>
        <v>0</v>
      </c>
      <c r="K278" s="118" t="s">
        <v>1</v>
      </c>
      <c r="L278" s="24"/>
      <c r="M278" s="44" t="s">
        <v>1</v>
      </c>
      <c r="N278" s="122" t="s">
        <v>32</v>
      </c>
      <c r="O278" s="123">
        <v>1.4E-2</v>
      </c>
      <c r="P278" s="123">
        <f t="shared" si="2"/>
        <v>1.1130000000000001E-2</v>
      </c>
      <c r="Q278" s="123">
        <v>0</v>
      </c>
      <c r="R278" s="123">
        <f t="shared" si="3"/>
        <v>0</v>
      </c>
      <c r="S278" s="123">
        <v>0</v>
      </c>
      <c r="T278" s="124">
        <f t="shared" si="4"/>
        <v>0</v>
      </c>
      <c r="AR278" s="14" t="s">
        <v>116</v>
      </c>
      <c r="AT278" s="14" t="s">
        <v>112</v>
      </c>
      <c r="AU278" s="14" t="s">
        <v>69</v>
      </c>
      <c r="AY278" s="14" t="s">
        <v>110</v>
      </c>
      <c r="BE278" s="125">
        <f t="shared" si="5"/>
        <v>0</v>
      </c>
      <c r="BF278" s="125">
        <f t="shared" si="6"/>
        <v>0</v>
      </c>
      <c r="BG278" s="125">
        <f t="shared" si="7"/>
        <v>0</v>
      </c>
      <c r="BH278" s="125">
        <f t="shared" si="8"/>
        <v>0</v>
      </c>
      <c r="BI278" s="125">
        <f t="shared" si="9"/>
        <v>0</v>
      </c>
      <c r="BJ278" s="14" t="s">
        <v>67</v>
      </c>
      <c r="BK278" s="125">
        <f t="shared" si="10"/>
        <v>0</v>
      </c>
      <c r="BL278" s="14" t="s">
        <v>116</v>
      </c>
      <c r="BM278" s="14" t="s">
        <v>393</v>
      </c>
    </row>
    <row r="279" spans="2:65" s="1" customFormat="1" ht="16.5" customHeight="1" x14ac:dyDescent="0.2">
      <c r="B279" s="115"/>
      <c r="C279" s="116">
        <v>67</v>
      </c>
      <c r="D279" s="116" t="s">
        <v>112</v>
      </c>
      <c r="E279" s="117" t="s">
        <v>394</v>
      </c>
      <c r="F279" s="118" t="s">
        <v>395</v>
      </c>
      <c r="G279" s="119" t="s">
        <v>170</v>
      </c>
      <c r="H279" s="120">
        <v>0.79500000000000004</v>
      </c>
      <c r="I279" s="121"/>
      <c r="J279" s="121">
        <f t="shared" si="1"/>
        <v>0</v>
      </c>
      <c r="K279" s="118" t="s">
        <v>1</v>
      </c>
      <c r="L279" s="24"/>
      <c r="M279" s="44" t="s">
        <v>1</v>
      </c>
      <c r="N279" s="122" t="s">
        <v>32</v>
      </c>
      <c r="O279" s="123">
        <v>0.13600000000000001</v>
      </c>
      <c r="P279" s="123">
        <f t="shared" si="2"/>
        <v>0.10812000000000001</v>
      </c>
      <c r="Q279" s="123">
        <v>0</v>
      </c>
      <c r="R279" s="123">
        <f t="shared" si="3"/>
        <v>0</v>
      </c>
      <c r="S279" s="123">
        <v>0</v>
      </c>
      <c r="T279" s="124">
        <f t="shared" si="4"/>
        <v>0</v>
      </c>
      <c r="AR279" s="14" t="s">
        <v>116</v>
      </c>
      <c r="AT279" s="14" t="s">
        <v>112</v>
      </c>
      <c r="AU279" s="14" t="s">
        <v>69</v>
      </c>
      <c r="AY279" s="14" t="s">
        <v>110</v>
      </c>
      <c r="BE279" s="125">
        <f t="shared" si="5"/>
        <v>0</v>
      </c>
      <c r="BF279" s="125">
        <f t="shared" si="6"/>
        <v>0</v>
      </c>
      <c r="BG279" s="125">
        <f t="shared" si="7"/>
        <v>0</v>
      </c>
      <c r="BH279" s="125">
        <f t="shared" si="8"/>
        <v>0</v>
      </c>
      <c r="BI279" s="125">
        <f t="shared" si="9"/>
        <v>0</v>
      </c>
      <c r="BJ279" s="14" t="s">
        <v>67</v>
      </c>
      <c r="BK279" s="125">
        <f t="shared" si="10"/>
        <v>0</v>
      </c>
      <c r="BL279" s="14" t="s">
        <v>116</v>
      </c>
      <c r="BM279" s="14" t="s">
        <v>396</v>
      </c>
    </row>
    <row r="280" spans="2:65" s="1" customFormat="1" ht="16.5" customHeight="1" x14ac:dyDescent="0.2">
      <c r="B280" s="115"/>
      <c r="C280" s="116">
        <v>68</v>
      </c>
      <c r="D280" s="116" t="s">
        <v>112</v>
      </c>
      <c r="E280" s="117" t="s">
        <v>397</v>
      </c>
      <c r="F280" s="118" t="s">
        <v>398</v>
      </c>
      <c r="G280" s="119" t="s">
        <v>170</v>
      </c>
      <c r="H280" s="120">
        <v>192.72800000000001</v>
      </c>
      <c r="I280" s="121"/>
      <c r="J280" s="121">
        <f t="shared" si="1"/>
        <v>0</v>
      </c>
      <c r="K280" s="118" t="s">
        <v>1</v>
      </c>
      <c r="L280" s="24"/>
      <c r="M280" s="44" t="s">
        <v>1</v>
      </c>
      <c r="N280" s="122" t="s">
        <v>32</v>
      </c>
      <c r="O280" s="123">
        <v>0.125</v>
      </c>
      <c r="P280" s="123">
        <f t="shared" si="2"/>
        <v>24.091000000000001</v>
      </c>
      <c r="Q280" s="123">
        <v>0</v>
      </c>
      <c r="R280" s="123">
        <f t="shared" si="3"/>
        <v>0</v>
      </c>
      <c r="S280" s="123">
        <v>0</v>
      </c>
      <c r="T280" s="124">
        <f t="shared" si="4"/>
        <v>0</v>
      </c>
      <c r="AR280" s="14" t="s">
        <v>116</v>
      </c>
      <c r="AT280" s="14" t="s">
        <v>112</v>
      </c>
      <c r="AU280" s="14" t="s">
        <v>69</v>
      </c>
      <c r="AY280" s="14" t="s">
        <v>110</v>
      </c>
      <c r="BE280" s="125">
        <f t="shared" si="5"/>
        <v>0</v>
      </c>
      <c r="BF280" s="125">
        <f t="shared" si="6"/>
        <v>0</v>
      </c>
      <c r="BG280" s="125">
        <f t="shared" si="7"/>
        <v>0</v>
      </c>
      <c r="BH280" s="125">
        <f t="shared" si="8"/>
        <v>0</v>
      </c>
      <c r="BI280" s="125">
        <f t="shared" si="9"/>
        <v>0</v>
      </c>
      <c r="BJ280" s="14" t="s">
        <v>67</v>
      </c>
      <c r="BK280" s="125">
        <f t="shared" si="10"/>
        <v>0</v>
      </c>
      <c r="BL280" s="14" t="s">
        <v>116</v>
      </c>
      <c r="BM280" s="14" t="s">
        <v>399</v>
      </c>
    </row>
    <row r="281" spans="2:65" s="1" customFormat="1" ht="16.5" customHeight="1" x14ac:dyDescent="0.2">
      <c r="B281" s="115"/>
      <c r="C281" s="116">
        <v>69</v>
      </c>
      <c r="D281" s="116" t="s">
        <v>112</v>
      </c>
      <c r="E281" s="117" t="s">
        <v>400</v>
      </c>
      <c r="F281" s="118" t="s">
        <v>401</v>
      </c>
      <c r="G281" s="119" t="s">
        <v>170</v>
      </c>
      <c r="H281" s="120">
        <v>192.72800000000001</v>
      </c>
      <c r="I281" s="121"/>
      <c r="J281" s="121">
        <f t="shared" si="1"/>
        <v>0</v>
      </c>
      <c r="K281" s="118" t="s">
        <v>1</v>
      </c>
      <c r="L281" s="24"/>
      <c r="M281" s="44" t="s">
        <v>1</v>
      </c>
      <c r="N281" s="122" t="s">
        <v>32</v>
      </c>
      <c r="O281" s="123">
        <v>6.0000000000000001E-3</v>
      </c>
      <c r="P281" s="123">
        <f t="shared" si="2"/>
        <v>1.1563680000000001</v>
      </c>
      <c r="Q281" s="123">
        <v>0</v>
      </c>
      <c r="R281" s="123">
        <f t="shared" si="3"/>
        <v>0</v>
      </c>
      <c r="S281" s="123">
        <v>0</v>
      </c>
      <c r="T281" s="124">
        <f t="shared" si="4"/>
        <v>0</v>
      </c>
      <c r="AR281" s="14" t="s">
        <v>116</v>
      </c>
      <c r="AT281" s="14" t="s">
        <v>112</v>
      </c>
      <c r="AU281" s="14" t="s">
        <v>69</v>
      </c>
      <c r="AY281" s="14" t="s">
        <v>110</v>
      </c>
      <c r="BE281" s="125">
        <f t="shared" si="5"/>
        <v>0</v>
      </c>
      <c r="BF281" s="125">
        <f t="shared" si="6"/>
        <v>0</v>
      </c>
      <c r="BG281" s="125">
        <f t="shared" si="7"/>
        <v>0</v>
      </c>
      <c r="BH281" s="125">
        <f t="shared" si="8"/>
        <v>0</v>
      </c>
      <c r="BI281" s="125">
        <f t="shared" si="9"/>
        <v>0</v>
      </c>
      <c r="BJ281" s="14" t="s">
        <v>67</v>
      </c>
      <c r="BK281" s="125">
        <f t="shared" si="10"/>
        <v>0</v>
      </c>
      <c r="BL281" s="14" t="s">
        <v>116</v>
      </c>
      <c r="BM281" s="14" t="s">
        <v>402</v>
      </c>
    </row>
    <row r="282" spans="2:65" s="1" customFormat="1" ht="16.5" customHeight="1" x14ac:dyDescent="0.2">
      <c r="B282" s="115"/>
      <c r="C282" s="116">
        <v>70</v>
      </c>
      <c r="D282" s="116" t="s">
        <v>112</v>
      </c>
      <c r="E282" s="117" t="s">
        <v>403</v>
      </c>
      <c r="F282" s="118" t="s">
        <v>404</v>
      </c>
      <c r="G282" s="119" t="s">
        <v>170</v>
      </c>
      <c r="H282" s="120">
        <v>192.72800000000001</v>
      </c>
      <c r="I282" s="121"/>
      <c r="J282" s="121">
        <f t="shared" si="1"/>
        <v>0</v>
      </c>
      <c r="K282" s="118" t="s">
        <v>1</v>
      </c>
      <c r="L282" s="24"/>
      <c r="M282" s="44" t="s">
        <v>1</v>
      </c>
      <c r="N282" s="122" t="s">
        <v>32</v>
      </c>
      <c r="O282" s="123">
        <v>0.255</v>
      </c>
      <c r="P282" s="123">
        <f t="shared" si="2"/>
        <v>49.14564</v>
      </c>
      <c r="Q282" s="123">
        <v>0</v>
      </c>
      <c r="R282" s="123">
        <f t="shared" si="3"/>
        <v>0</v>
      </c>
      <c r="S282" s="123">
        <v>0</v>
      </c>
      <c r="T282" s="124">
        <f t="shared" si="4"/>
        <v>0</v>
      </c>
      <c r="AR282" s="14" t="s">
        <v>116</v>
      </c>
      <c r="AT282" s="14" t="s">
        <v>112</v>
      </c>
      <c r="AU282" s="14" t="s">
        <v>69</v>
      </c>
      <c r="AY282" s="14" t="s">
        <v>110</v>
      </c>
      <c r="BE282" s="125">
        <f t="shared" si="5"/>
        <v>0</v>
      </c>
      <c r="BF282" s="125">
        <f t="shared" si="6"/>
        <v>0</v>
      </c>
      <c r="BG282" s="125">
        <f t="shared" si="7"/>
        <v>0</v>
      </c>
      <c r="BH282" s="125">
        <f t="shared" si="8"/>
        <v>0</v>
      </c>
      <c r="BI282" s="125">
        <f t="shared" si="9"/>
        <v>0</v>
      </c>
      <c r="BJ282" s="14" t="s">
        <v>67</v>
      </c>
      <c r="BK282" s="125">
        <f t="shared" si="10"/>
        <v>0</v>
      </c>
      <c r="BL282" s="14" t="s">
        <v>116</v>
      </c>
      <c r="BM282" s="14" t="s">
        <v>405</v>
      </c>
    </row>
    <row r="283" spans="2:65" s="1" customFormat="1" ht="29.25" customHeight="1" x14ac:dyDescent="0.2">
      <c r="B283" s="115"/>
      <c r="C283" s="116">
        <v>71</v>
      </c>
      <c r="D283" s="116" t="s">
        <v>112</v>
      </c>
      <c r="E283" s="117" t="s">
        <v>406</v>
      </c>
      <c r="F283" s="118" t="s">
        <v>407</v>
      </c>
      <c r="G283" s="119" t="s">
        <v>170</v>
      </c>
      <c r="H283" s="120">
        <v>186.578</v>
      </c>
      <c r="I283" s="121"/>
      <c r="J283" s="121">
        <f t="shared" si="1"/>
        <v>0</v>
      </c>
      <c r="K283" s="118" t="s">
        <v>1</v>
      </c>
      <c r="L283" s="24"/>
      <c r="M283" s="44" t="s">
        <v>1</v>
      </c>
      <c r="N283" s="122" t="s">
        <v>32</v>
      </c>
      <c r="O283" s="123">
        <v>0</v>
      </c>
      <c r="P283" s="123">
        <f t="shared" si="2"/>
        <v>0</v>
      </c>
      <c r="Q283" s="123">
        <v>0</v>
      </c>
      <c r="R283" s="123">
        <f t="shared" si="3"/>
        <v>0</v>
      </c>
      <c r="S283" s="123">
        <v>0</v>
      </c>
      <c r="T283" s="124">
        <f t="shared" si="4"/>
        <v>0</v>
      </c>
      <c r="AR283" s="14" t="s">
        <v>116</v>
      </c>
      <c r="AT283" s="14" t="s">
        <v>112</v>
      </c>
      <c r="AU283" s="14" t="s">
        <v>69</v>
      </c>
      <c r="AY283" s="14" t="s">
        <v>110</v>
      </c>
      <c r="BE283" s="125">
        <f t="shared" si="5"/>
        <v>0</v>
      </c>
      <c r="BF283" s="125">
        <f t="shared" si="6"/>
        <v>0</v>
      </c>
      <c r="BG283" s="125">
        <f t="shared" si="7"/>
        <v>0</v>
      </c>
      <c r="BH283" s="125">
        <f t="shared" si="8"/>
        <v>0</v>
      </c>
      <c r="BI283" s="125">
        <f t="shared" si="9"/>
        <v>0</v>
      </c>
      <c r="BJ283" s="14" t="s">
        <v>67</v>
      </c>
      <c r="BK283" s="125">
        <f t="shared" si="10"/>
        <v>0</v>
      </c>
      <c r="BL283" s="14" t="s">
        <v>116</v>
      </c>
      <c r="BM283" s="14" t="s">
        <v>408</v>
      </c>
    </row>
    <row r="284" spans="2:65" s="11" customFormat="1" x14ac:dyDescent="0.2">
      <c r="B284" s="126"/>
      <c r="D284" s="127" t="s">
        <v>118</v>
      </c>
      <c r="E284" s="128" t="s">
        <v>1</v>
      </c>
      <c r="F284" s="129" t="s">
        <v>409</v>
      </c>
      <c r="H284" s="130">
        <v>186.578</v>
      </c>
      <c r="L284" s="126"/>
      <c r="M284" s="131"/>
      <c r="N284" s="132"/>
      <c r="O284" s="132"/>
      <c r="P284" s="132"/>
      <c r="Q284" s="132"/>
      <c r="R284" s="132"/>
      <c r="S284" s="132"/>
      <c r="T284" s="133"/>
      <c r="AT284" s="128" t="s">
        <v>118</v>
      </c>
      <c r="AU284" s="128" t="s">
        <v>69</v>
      </c>
      <c r="AV284" s="11" t="s">
        <v>69</v>
      </c>
      <c r="AW284" s="11" t="s">
        <v>24</v>
      </c>
      <c r="AX284" s="11" t="s">
        <v>61</v>
      </c>
      <c r="AY284" s="128" t="s">
        <v>110</v>
      </c>
    </row>
    <row r="285" spans="2:65" s="12" customFormat="1" x14ac:dyDescent="0.2">
      <c r="B285" s="134"/>
      <c r="D285" s="127" t="s">
        <v>118</v>
      </c>
      <c r="E285" s="135" t="s">
        <v>1</v>
      </c>
      <c r="F285" s="136" t="s">
        <v>123</v>
      </c>
      <c r="H285" s="137">
        <v>186.578</v>
      </c>
      <c r="L285" s="134"/>
      <c r="M285" s="138"/>
      <c r="N285" s="139"/>
      <c r="O285" s="139"/>
      <c r="P285" s="139"/>
      <c r="Q285" s="139"/>
      <c r="R285" s="139"/>
      <c r="S285" s="139"/>
      <c r="T285" s="140"/>
      <c r="AT285" s="135" t="s">
        <v>118</v>
      </c>
      <c r="AU285" s="135" t="s">
        <v>69</v>
      </c>
      <c r="AV285" s="12" t="s">
        <v>116</v>
      </c>
      <c r="AW285" s="12" t="s">
        <v>24</v>
      </c>
      <c r="AX285" s="12" t="s">
        <v>67</v>
      </c>
      <c r="AY285" s="135" t="s">
        <v>110</v>
      </c>
    </row>
    <row r="286" spans="2:65" s="10" customFormat="1" ht="25.95" customHeight="1" x14ac:dyDescent="0.25">
      <c r="B286" s="103"/>
      <c r="D286" s="104" t="s">
        <v>60</v>
      </c>
      <c r="E286" s="105" t="s">
        <v>410</v>
      </c>
      <c r="F286" s="105" t="s">
        <v>411</v>
      </c>
      <c r="J286" s="106">
        <f>BK286</f>
        <v>0</v>
      </c>
      <c r="L286" s="175"/>
      <c r="M286" s="107"/>
      <c r="N286" s="108"/>
      <c r="O286" s="108"/>
      <c r="P286" s="109">
        <f>P287</f>
        <v>7.3007999999999997</v>
      </c>
      <c r="Q286" s="108"/>
      <c r="R286" s="109">
        <f>R287</f>
        <v>0.12018240000000001</v>
      </c>
      <c r="S286" s="108"/>
      <c r="T286" s="110">
        <f>T287</f>
        <v>0</v>
      </c>
      <c r="AR286" s="104" t="s">
        <v>69</v>
      </c>
      <c r="AT286" s="111" t="s">
        <v>60</v>
      </c>
      <c r="AU286" s="111" t="s">
        <v>61</v>
      </c>
      <c r="AY286" s="104" t="s">
        <v>110</v>
      </c>
      <c r="BK286" s="112">
        <f>BK287</f>
        <v>0</v>
      </c>
    </row>
    <row r="287" spans="2:65" s="10" customFormat="1" ht="22.95" customHeight="1" x14ac:dyDescent="0.25">
      <c r="B287" s="103"/>
      <c r="D287" s="104" t="s">
        <v>60</v>
      </c>
      <c r="E287" s="113" t="s">
        <v>412</v>
      </c>
      <c r="F287" s="113" t="s">
        <v>413</v>
      </c>
      <c r="J287" s="114">
        <f>SUM(J288:J290)</f>
        <v>0</v>
      </c>
      <c r="L287" s="175"/>
      <c r="M287" s="107"/>
      <c r="N287" s="108"/>
      <c r="O287" s="108"/>
      <c r="P287" s="109">
        <f>SUM(P288:P291)</f>
        <v>7.3007999999999997</v>
      </c>
      <c r="Q287" s="108"/>
      <c r="R287" s="109">
        <f>SUM(R288:R291)</f>
        <v>0.12018240000000001</v>
      </c>
      <c r="S287" s="108"/>
      <c r="T287" s="110">
        <f>SUM(T288:T291)</f>
        <v>0</v>
      </c>
      <c r="AR287" s="104" t="s">
        <v>69</v>
      </c>
      <c r="AT287" s="111" t="s">
        <v>60</v>
      </c>
      <c r="AU287" s="111" t="s">
        <v>67</v>
      </c>
      <c r="AY287" s="104" t="s">
        <v>110</v>
      </c>
      <c r="BK287" s="112">
        <f>SUM(BK288:BK291)</f>
        <v>0</v>
      </c>
    </row>
    <row r="288" spans="2:65" s="1" customFormat="1" ht="16.5" customHeight="1" x14ac:dyDescent="0.2">
      <c r="B288" s="115"/>
      <c r="C288" s="116">
        <v>72</v>
      </c>
      <c r="D288" s="116" t="s">
        <v>112</v>
      </c>
      <c r="E288" s="269" t="s">
        <v>414</v>
      </c>
      <c r="F288" s="118" t="s">
        <v>415</v>
      </c>
      <c r="G288" s="119" t="s">
        <v>115</v>
      </c>
      <c r="H288" s="120">
        <v>28.08</v>
      </c>
      <c r="I288" s="121"/>
      <c r="J288" s="121">
        <f>ROUND(I288*H288,2)</f>
        <v>0</v>
      </c>
      <c r="K288" s="118" t="s">
        <v>1</v>
      </c>
      <c r="L288" s="24"/>
      <c r="M288" s="44" t="s">
        <v>1</v>
      </c>
      <c r="N288" s="122" t="s">
        <v>32</v>
      </c>
      <c r="O288" s="123">
        <v>0.26</v>
      </c>
      <c r="P288" s="123">
        <f>O288*H288</f>
        <v>7.3007999999999997</v>
      </c>
      <c r="Q288" s="123">
        <v>4.0000000000000002E-4</v>
      </c>
      <c r="R288" s="123">
        <f>Q288*H288</f>
        <v>1.1232000000000001E-2</v>
      </c>
      <c r="S288" s="123">
        <v>0</v>
      </c>
      <c r="T288" s="124">
        <f>S288*H288</f>
        <v>0</v>
      </c>
      <c r="AR288" s="14" t="s">
        <v>199</v>
      </c>
      <c r="AT288" s="14" t="s">
        <v>112</v>
      </c>
      <c r="AU288" s="14" t="s">
        <v>69</v>
      </c>
      <c r="AY288" s="14" t="s">
        <v>110</v>
      </c>
      <c r="BE288" s="125">
        <f>IF(N288="základní",J288,0)</f>
        <v>0</v>
      </c>
      <c r="BF288" s="125">
        <f>IF(N288="snížená",J288,0)</f>
        <v>0</v>
      </c>
      <c r="BG288" s="125">
        <f>IF(N288="zákl. přenesená",J288,0)</f>
        <v>0</v>
      </c>
      <c r="BH288" s="125">
        <f>IF(N288="sníž. přenesená",J288,0)</f>
        <v>0</v>
      </c>
      <c r="BI288" s="125">
        <f>IF(N288="nulová",J288,0)</f>
        <v>0</v>
      </c>
      <c r="BJ288" s="14" t="s">
        <v>67</v>
      </c>
      <c r="BK288" s="125">
        <f>ROUND(I288*H288,2)</f>
        <v>0</v>
      </c>
      <c r="BL288" s="14" t="s">
        <v>199</v>
      </c>
      <c r="BM288" s="14" t="s">
        <v>416</v>
      </c>
    </row>
    <row r="289" spans="2:65" s="11" customFormat="1" x14ac:dyDescent="0.2">
      <c r="B289" s="126"/>
      <c r="D289" s="127" t="s">
        <v>118</v>
      </c>
      <c r="E289" s="128" t="s">
        <v>1</v>
      </c>
      <c r="F289" s="129" t="s">
        <v>417</v>
      </c>
      <c r="H289" s="130">
        <v>28.08</v>
      </c>
      <c r="L289" s="126"/>
      <c r="M289" s="131"/>
      <c r="N289" s="132"/>
      <c r="O289" s="132"/>
      <c r="P289" s="132"/>
      <c r="Q289" s="132"/>
      <c r="R289" s="132"/>
      <c r="S289" s="132"/>
      <c r="T289" s="133"/>
      <c r="AT289" s="128" t="s">
        <v>118</v>
      </c>
      <c r="AU289" s="128" t="s">
        <v>69</v>
      </c>
      <c r="AV289" s="11" t="s">
        <v>69</v>
      </c>
      <c r="AW289" s="11" t="s">
        <v>24</v>
      </c>
      <c r="AX289" s="11" t="s">
        <v>67</v>
      </c>
      <c r="AY289" s="128" t="s">
        <v>110</v>
      </c>
    </row>
    <row r="290" spans="2:65" s="1" customFormat="1" ht="16.5" customHeight="1" x14ac:dyDescent="0.2">
      <c r="B290" s="115"/>
      <c r="C290" s="141">
        <v>73</v>
      </c>
      <c r="D290" s="141" t="s">
        <v>184</v>
      </c>
      <c r="E290" s="142" t="s">
        <v>418</v>
      </c>
      <c r="F290" s="143" t="s">
        <v>419</v>
      </c>
      <c r="G290" s="144" t="s">
        <v>115</v>
      </c>
      <c r="H290" s="145">
        <v>28.08</v>
      </c>
      <c r="I290" s="146"/>
      <c r="J290" s="146">
        <f>ROUND(I290*H290,2)</f>
        <v>0</v>
      </c>
      <c r="K290" s="143" t="s">
        <v>1</v>
      </c>
      <c r="L290" s="147"/>
      <c r="M290" s="148" t="s">
        <v>1</v>
      </c>
      <c r="N290" s="149" t="s">
        <v>32</v>
      </c>
      <c r="O290" s="123">
        <v>0</v>
      </c>
      <c r="P290" s="123">
        <f>O290*H290</f>
        <v>0</v>
      </c>
      <c r="Q290" s="123">
        <v>3.8800000000000002E-3</v>
      </c>
      <c r="R290" s="123">
        <f>Q290*H290</f>
        <v>0.1089504</v>
      </c>
      <c r="S290" s="123">
        <v>0</v>
      </c>
      <c r="T290" s="124">
        <f>S290*H290</f>
        <v>0</v>
      </c>
      <c r="AR290" s="14" t="s">
        <v>296</v>
      </c>
      <c r="AT290" s="14" t="s">
        <v>184</v>
      </c>
      <c r="AU290" s="14" t="s">
        <v>69</v>
      </c>
      <c r="AY290" s="14" t="s">
        <v>110</v>
      </c>
      <c r="BE290" s="125">
        <f>IF(N290="základní",J290,0)</f>
        <v>0</v>
      </c>
      <c r="BF290" s="125">
        <f>IF(N290="snížená",J290,0)</f>
        <v>0</v>
      </c>
      <c r="BG290" s="125">
        <f>IF(N290="zákl. přenesená",J290,0)</f>
        <v>0</v>
      </c>
      <c r="BH290" s="125">
        <f>IF(N290="sníž. přenesená",J290,0)</f>
        <v>0</v>
      </c>
      <c r="BI290" s="125">
        <f>IF(N290="nulová",J290,0)</f>
        <v>0</v>
      </c>
      <c r="BJ290" s="14" t="s">
        <v>67</v>
      </c>
      <c r="BK290" s="125">
        <f>ROUND(I290*H290,2)</f>
        <v>0</v>
      </c>
      <c r="BL290" s="14" t="s">
        <v>199</v>
      </c>
      <c r="BM290" s="14" t="s">
        <v>420</v>
      </c>
    </row>
    <row r="291" spans="2:65" s="11" customFormat="1" x14ac:dyDescent="0.2">
      <c r="B291" s="126"/>
      <c r="D291" s="127" t="s">
        <v>118</v>
      </c>
      <c r="E291" s="128" t="s">
        <v>1</v>
      </c>
      <c r="F291" s="129" t="s">
        <v>417</v>
      </c>
      <c r="H291" s="130">
        <v>28.08</v>
      </c>
      <c r="L291" s="126"/>
      <c r="M291" s="131"/>
      <c r="N291" s="132"/>
      <c r="O291" s="132"/>
      <c r="P291" s="132"/>
      <c r="Q291" s="132"/>
      <c r="R291" s="132"/>
      <c r="S291" s="132"/>
      <c r="T291" s="133"/>
      <c r="AT291" s="128" t="s">
        <v>118</v>
      </c>
      <c r="AU291" s="128" t="s">
        <v>69</v>
      </c>
      <c r="AV291" s="11" t="s">
        <v>69</v>
      </c>
      <c r="AW291" s="11" t="s">
        <v>24</v>
      </c>
      <c r="AX291" s="11" t="s">
        <v>67</v>
      </c>
      <c r="AY291" s="128" t="s">
        <v>110</v>
      </c>
    </row>
    <row r="292" spans="2:65" s="10" customFormat="1" ht="25.95" customHeight="1" x14ac:dyDescent="0.25">
      <c r="B292" s="103"/>
      <c r="D292" s="104" t="s">
        <v>60</v>
      </c>
      <c r="E292" s="105" t="s">
        <v>421</v>
      </c>
      <c r="F292" s="105" t="s">
        <v>422</v>
      </c>
      <c r="J292" s="106">
        <f>SUM(J293:J302)</f>
        <v>0</v>
      </c>
      <c r="L292" s="175"/>
      <c r="M292" s="107"/>
      <c r="N292" s="108"/>
      <c r="O292" s="108"/>
      <c r="P292" s="109">
        <f>SUM(P293:P302)</f>
        <v>109.97</v>
      </c>
      <c r="Q292" s="108"/>
      <c r="R292" s="109">
        <f>SUM(R293:R302)</f>
        <v>1.84395</v>
      </c>
      <c r="S292" s="108"/>
      <c r="T292" s="110">
        <f>SUM(T293:T302)</f>
        <v>0</v>
      </c>
      <c r="AR292" s="104" t="s">
        <v>128</v>
      </c>
      <c r="AT292" s="111" t="s">
        <v>60</v>
      </c>
      <c r="AU292" s="111" t="s">
        <v>61</v>
      </c>
      <c r="AY292" s="104" t="s">
        <v>110</v>
      </c>
      <c r="BK292" s="112">
        <f>SUM(BK293:BK302)</f>
        <v>0</v>
      </c>
    </row>
    <row r="293" spans="2:65" s="1" customFormat="1" ht="16.5" customHeight="1" x14ac:dyDescent="0.2">
      <c r="B293" s="115"/>
      <c r="C293" s="116">
        <v>74</v>
      </c>
      <c r="D293" s="116" t="s">
        <v>112</v>
      </c>
      <c r="E293" s="117" t="s">
        <v>423</v>
      </c>
      <c r="F293" s="118" t="s">
        <v>424</v>
      </c>
      <c r="G293" s="119" t="s">
        <v>312</v>
      </c>
      <c r="H293" s="120">
        <v>12</v>
      </c>
      <c r="I293" s="121"/>
      <c r="J293" s="121">
        <f t="shared" ref="J293:J302" si="11">ROUND(I293*H293,2)</f>
        <v>0</v>
      </c>
      <c r="K293" s="118" t="s">
        <v>1</v>
      </c>
      <c r="L293" s="24"/>
      <c r="M293" s="44" t="s">
        <v>1</v>
      </c>
      <c r="N293" s="122" t="s">
        <v>32</v>
      </c>
      <c r="O293" s="123">
        <v>4.5199999999999996</v>
      </c>
      <c r="P293" s="123">
        <f t="shared" ref="P293:P302" si="12">O293*H293</f>
        <v>54.239999999999995</v>
      </c>
      <c r="Q293" s="123">
        <v>8.3000000000000001E-4</v>
      </c>
      <c r="R293" s="123">
        <f t="shared" ref="R293:R302" si="13">Q293*H293</f>
        <v>9.9600000000000001E-3</v>
      </c>
      <c r="S293" s="123">
        <v>0</v>
      </c>
      <c r="T293" s="124">
        <f t="shared" ref="T293:T302" si="14">S293*H293</f>
        <v>0</v>
      </c>
      <c r="AR293" s="14" t="s">
        <v>425</v>
      </c>
      <c r="AT293" s="14" t="s">
        <v>112</v>
      </c>
      <c r="AU293" s="14" t="s">
        <v>67</v>
      </c>
      <c r="AY293" s="14" t="s">
        <v>110</v>
      </c>
      <c r="BE293" s="125">
        <f t="shared" ref="BE293:BE302" si="15">IF(N293="základní",J293,0)</f>
        <v>0</v>
      </c>
      <c r="BF293" s="125">
        <f t="shared" ref="BF293:BF302" si="16">IF(N293="snížená",J293,0)</f>
        <v>0</v>
      </c>
      <c r="BG293" s="125">
        <f t="shared" ref="BG293:BG302" si="17">IF(N293="zákl. přenesená",J293,0)</f>
        <v>0</v>
      </c>
      <c r="BH293" s="125">
        <f t="shared" ref="BH293:BH302" si="18">IF(N293="sníž. přenesená",J293,0)</f>
        <v>0</v>
      </c>
      <c r="BI293" s="125">
        <f t="shared" ref="BI293:BI302" si="19">IF(N293="nulová",J293,0)</f>
        <v>0</v>
      </c>
      <c r="BJ293" s="14" t="s">
        <v>67</v>
      </c>
      <c r="BK293" s="125">
        <f t="shared" ref="BK293:BK302" si="20">ROUND(I293*H293,2)</f>
        <v>0</v>
      </c>
      <c r="BL293" s="14" t="s">
        <v>425</v>
      </c>
      <c r="BM293" s="14" t="s">
        <v>426</v>
      </c>
    </row>
    <row r="294" spans="2:65" s="1" customFormat="1" ht="16.5" customHeight="1" x14ac:dyDescent="0.2">
      <c r="B294" s="115"/>
      <c r="C294" s="141">
        <v>75</v>
      </c>
      <c r="D294" s="141" t="s">
        <v>184</v>
      </c>
      <c r="E294" s="142" t="s">
        <v>427</v>
      </c>
      <c r="F294" s="143" t="s">
        <v>428</v>
      </c>
      <c r="G294" s="144" t="s">
        <v>312</v>
      </c>
      <c r="H294" s="145">
        <v>2</v>
      </c>
      <c r="I294" s="146"/>
      <c r="J294" s="146">
        <f t="shared" si="11"/>
        <v>0</v>
      </c>
      <c r="K294" s="143" t="s">
        <v>1</v>
      </c>
      <c r="L294" s="147"/>
      <c r="M294" s="148" t="s">
        <v>1</v>
      </c>
      <c r="N294" s="149" t="s">
        <v>32</v>
      </c>
      <c r="O294" s="123">
        <v>0</v>
      </c>
      <c r="P294" s="123">
        <f t="shared" si="12"/>
        <v>0</v>
      </c>
      <c r="Q294" s="123">
        <v>8.2000000000000003E-2</v>
      </c>
      <c r="R294" s="123">
        <f t="shared" si="13"/>
        <v>0.16400000000000001</v>
      </c>
      <c r="S294" s="123">
        <v>0</v>
      </c>
      <c r="T294" s="124">
        <f t="shared" si="14"/>
        <v>0</v>
      </c>
      <c r="AR294" s="14" t="s">
        <v>429</v>
      </c>
      <c r="AT294" s="14" t="s">
        <v>184</v>
      </c>
      <c r="AU294" s="14" t="s">
        <v>67</v>
      </c>
      <c r="AY294" s="14" t="s">
        <v>110</v>
      </c>
      <c r="BE294" s="125">
        <f t="shared" si="15"/>
        <v>0</v>
      </c>
      <c r="BF294" s="125">
        <f t="shared" si="16"/>
        <v>0</v>
      </c>
      <c r="BG294" s="125">
        <f t="shared" si="17"/>
        <v>0</v>
      </c>
      <c r="BH294" s="125">
        <f t="shared" si="18"/>
        <v>0</v>
      </c>
      <c r="BI294" s="125">
        <f t="shared" si="19"/>
        <v>0</v>
      </c>
      <c r="BJ294" s="14" t="s">
        <v>67</v>
      </c>
      <c r="BK294" s="125">
        <f t="shared" si="20"/>
        <v>0</v>
      </c>
      <c r="BL294" s="14" t="s">
        <v>425</v>
      </c>
      <c r="BM294" s="14" t="s">
        <v>430</v>
      </c>
    </row>
    <row r="295" spans="2:65" s="1" customFormat="1" ht="16.5" customHeight="1" x14ac:dyDescent="0.2">
      <c r="B295" s="115"/>
      <c r="C295" s="116">
        <v>76</v>
      </c>
      <c r="D295" s="116" t="s">
        <v>112</v>
      </c>
      <c r="E295" s="117" t="s">
        <v>431</v>
      </c>
      <c r="F295" s="118" t="s">
        <v>432</v>
      </c>
      <c r="G295" s="119" t="s">
        <v>312</v>
      </c>
      <c r="H295" s="120">
        <v>1</v>
      </c>
      <c r="I295" s="121"/>
      <c r="J295" s="121">
        <f t="shared" si="11"/>
        <v>0</v>
      </c>
      <c r="K295" s="118" t="s">
        <v>1</v>
      </c>
      <c r="L295" s="24"/>
      <c r="M295" s="44" t="s">
        <v>1</v>
      </c>
      <c r="N295" s="122" t="s">
        <v>32</v>
      </c>
      <c r="O295" s="123">
        <v>5.57</v>
      </c>
      <c r="P295" s="123">
        <f t="shared" si="12"/>
        <v>5.57</v>
      </c>
      <c r="Q295" s="123">
        <v>1.15E-3</v>
      </c>
      <c r="R295" s="123">
        <f t="shared" si="13"/>
        <v>1.15E-3</v>
      </c>
      <c r="S295" s="123">
        <v>0</v>
      </c>
      <c r="T295" s="124">
        <f t="shared" si="14"/>
        <v>0</v>
      </c>
      <c r="AR295" s="14" t="s">
        <v>425</v>
      </c>
      <c r="AT295" s="14" t="s">
        <v>112</v>
      </c>
      <c r="AU295" s="14" t="s">
        <v>67</v>
      </c>
      <c r="AY295" s="14" t="s">
        <v>110</v>
      </c>
      <c r="BE295" s="125">
        <f t="shared" si="15"/>
        <v>0</v>
      </c>
      <c r="BF295" s="125">
        <f t="shared" si="16"/>
        <v>0</v>
      </c>
      <c r="BG295" s="125">
        <f t="shared" si="17"/>
        <v>0</v>
      </c>
      <c r="BH295" s="125">
        <f t="shared" si="18"/>
        <v>0</v>
      </c>
      <c r="BI295" s="125">
        <f t="shared" si="19"/>
        <v>0</v>
      </c>
      <c r="BJ295" s="14" t="s">
        <v>67</v>
      </c>
      <c r="BK295" s="125">
        <f t="shared" si="20"/>
        <v>0</v>
      </c>
      <c r="BL295" s="14" t="s">
        <v>425</v>
      </c>
      <c r="BM295" s="14" t="s">
        <v>433</v>
      </c>
    </row>
    <row r="296" spans="2:65" s="1" customFormat="1" ht="16.5" customHeight="1" x14ac:dyDescent="0.2">
      <c r="B296" s="115"/>
      <c r="C296" s="141">
        <v>77</v>
      </c>
      <c r="D296" s="141" t="s">
        <v>184</v>
      </c>
      <c r="E296" s="142" t="s">
        <v>434</v>
      </c>
      <c r="F296" s="143" t="s">
        <v>435</v>
      </c>
      <c r="G296" s="144" t="s">
        <v>312</v>
      </c>
      <c r="H296" s="145">
        <v>12</v>
      </c>
      <c r="I296" s="146"/>
      <c r="J296" s="146">
        <f t="shared" si="11"/>
        <v>0</v>
      </c>
      <c r="K296" s="143" t="s">
        <v>1</v>
      </c>
      <c r="L296" s="147"/>
      <c r="M296" s="148" t="s">
        <v>1</v>
      </c>
      <c r="N296" s="149" t="s">
        <v>32</v>
      </c>
      <c r="O296" s="123">
        <v>0</v>
      </c>
      <c r="P296" s="123">
        <f t="shared" si="12"/>
        <v>0</v>
      </c>
      <c r="Q296" s="123">
        <v>1.8499999999999999E-2</v>
      </c>
      <c r="R296" s="123">
        <f t="shared" si="13"/>
        <v>0.22199999999999998</v>
      </c>
      <c r="S296" s="123">
        <v>0</v>
      </c>
      <c r="T296" s="124">
        <f t="shared" si="14"/>
        <v>0</v>
      </c>
      <c r="AR296" s="14" t="s">
        <v>429</v>
      </c>
      <c r="AT296" s="14" t="s">
        <v>184</v>
      </c>
      <c r="AU296" s="14" t="s">
        <v>67</v>
      </c>
      <c r="AY296" s="14" t="s">
        <v>110</v>
      </c>
      <c r="BE296" s="125">
        <f t="shared" si="15"/>
        <v>0</v>
      </c>
      <c r="BF296" s="125">
        <f t="shared" si="16"/>
        <v>0</v>
      </c>
      <c r="BG296" s="125">
        <f t="shared" si="17"/>
        <v>0</v>
      </c>
      <c r="BH296" s="125">
        <f t="shared" si="18"/>
        <v>0</v>
      </c>
      <c r="BI296" s="125">
        <f t="shared" si="19"/>
        <v>0</v>
      </c>
      <c r="BJ296" s="14" t="s">
        <v>67</v>
      </c>
      <c r="BK296" s="125">
        <f t="shared" si="20"/>
        <v>0</v>
      </c>
      <c r="BL296" s="14" t="s">
        <v>425</v>
      </c>
      <c r="BM296" s="14" t="s">
        <v>436</v>
      </c>
    </row>
    <row r="297" spans="2:65" s="1" customFormat="1" ht="16.5" customHeight="1" x14ac:dyDescent="0.2">
      <c r="B297" s="115"/>
      <c r="C297" s="116">
        <v>78</v>
      </c>
      <c r="D297" s="116" t="s">
        <v>112</v>
      </c>
      <c r="E297" s="117" t="s">
        <v>437</v>
      </c>
      <c r="F297" s="118" t="s">
        <v>438</v>
      </c>
      <c r="G297" s="119" t="s">
        <v>312</v>
      </c>
      <c r="H297" s="120">
        <v>24</v>
      </c>
      <c r="I297" s="121"/>
      <c r="J297" s="121">
        <f t="shared" si="11"/>
        <v>0</v>
      </c>
      <c r="K297" s="118" t="s">
        <v>1</v>
      </c>
      <c r="L297" s="24"/>
      <c r="M297" s="44" t="s">
        <v>1</v>
      </c>
      <c r="N297" s="122" t="s">
        <v>32</v>
      </c>
      <c r="O297" s="123">
        <v>0.11600000000000001</v>
      </c>
      <c r="P297" s="123">
        <f t="shared" si="12"/>
        <v>2.7840000000000003</v>
      </c>
      <c r="Q297" s="123">
        <v>1.01E-3</v>
      </c>
      <c r="R297" s="123">
        <f t="shared" si="13"/>
        <v>2.4240000000000001E-2</v>
      </c>
      <c r="S297" s="123">
        <v>0</v>
      </c>
      <c r="T297" s="124">
        <f t="shared" si="14"/>
        <v>0</v>
      </c>
      <c r="AR297" s="14" t="s">
        <v>116</v>
      </c>
      <c r="AT297" s="14" t="s">
        <v>112</v>
      </c>
      <c r="AU297" s="14" t="s">
        <v>67</v>
      </c>
      <c r="AY297" s="14" t="s">
        <v>110</v>
      </c>
      <c r="BE297" s="125">
        <f t="shared" si="15"/>
        <v>0</v>
      </c>
      <c r="BF297" s="125">
        <f t="shared" si="16"/>
        <v>0</v>
      </c>
      <c r="BG297" s="125">
        <f t="shared" si="17"/>
        <v>0</v>
      </c>
      <c r="BH297" s="125">
        <f t="shared" si="18"/>
        <v>0</v>
      </c>
      <c r="BI297" s="125">
        <f t="shared" si="19"/>
        <v>0</v>
      </c>
      <c r="BJ297" s="14" t="s">
        <v>67</v>
      </c>
      <c r="BK297" s="125">
        <f t="shared" si="20"/>
        <v>0</v>
      </c>
      <c r="BL297" s="14" t="s">
        <v>116</v>
      </c>
      <c r="BM297" s="14" t="s">
        <v>439</v>
      </c>
    </row>
    <row r="298" spans="2:65" s="1" customFormat="1" ht="16.5" customHeight="1" x14ac:dyDescent="0.2">
      <c r="B298" s="115"/>
      <c r="C298" s="116">
        <v>79</v>
      </c>
      <c r="D298" s="116" t="s">
        <v>112</v>
      </c>
      <c r="E298" s="117" t="s">
        <v>440</v>
      </c>
      <c r="F298" s="118" t="s">
        <v>441</v>
      </c>
      <c r="G298" s="119" t="s">
        <v>312</v>
      </c>
      <c r="H298" s="120">
        <v>2</v>
      </c>
      <c r="I298" s="121"/>
      <c r="J298" s="121">
        <f t="shared" si="11"/>
        <v>0</v>
      </c>
      <c r="K298" s="118" t="s">
        <v>1</v>
      </c>
      <c r="L298" s="24"/>
      <c r="M298" s="44" t="s">
        <v>1</v>
      </c>
      <c r="N298" s="122" t="s">
        <v>32</v>
      </c>
      <c r="O298" s="123">
        <v>0.14899999999999999</v>
      </c>
      <c r="P298" s="123">
        <f t="shared" si="12"/>
        <v>0.29799999999999999</v>
      </c>
      <c r="Q298" s="123">
        <v>1.14E-3</v>
      </c>
      <c r="R298" s="123">
        <f t="shared" si="13"/>
        <v>2.2799999999999999E-3</v>
      </c>
      <c r="S298" s="123">
        <v>0</v>
      </c>
      <c r="T298" s="124">
        <f t="shared" si="14"/>
        <v>0</v>
      </c>
      <c r="AR298" s="14" t="s">
        <v>116</v>
      </c>
      <c r="AT298" s="14" t="s">
        <v>112</v>
      </c>
      <c r="AU298" s="14" t="s">
        <v>67</v>
      </c>
      <c r="AY298" s="14" t="s">
        <v>110</v>
      </c>
      <c r="BE298" s="125">
        <f t="shared" si="15"/>
        <v>0</v>
      </c>
      <c r="BF298" s="125">
        <f t="shared" si="16"/>
        <v>0</v>
      </c>
      <c r="BG298" s="125">
        <f t="shared" si="17"/>
        <v>0</v>
      </c>
      <c r="BH298" s="125">
        <f t="shared" si="18"/>
        <v>0</v>
      </c>
      <c r="BI298" s="125">
        <f t="shared" si="19"/>
        <v>0</v>
      </c>
      <c r="BJ298" s="14" t="s">
        <v>67</v>
      </c>
      <c r="BK298" s="125">
        <f t="shared" si="20"/>
        <v>0</v>
      </c>
      <c r="BL298" s="14" t="s">
        <v>116</v>
      </c>
      <c r="BM298" s="14" t="s">
        <v>442</v>
      </c>
    </row>
    <row r="299" spans="2:65" s="1" customFormat="1" ht="16.5" customHeight="1" x14ac:dyDescent="0.2">
      <c r="B299" s="115"/>
      <c r="C299" s="116">
        <v>80</v>
      </c>
      <c r="D299" s="116" t="s">
        <v>112</v>
      </c>
      <c r="E299" s="117" t="s">
        <v>443</v>
      </c>
      <c r="F299" s="118" t="s">
        <v>444</v>
      </c>
      <c r="G299" s="119" t="s">
        <v>243</v>
      </c>
      <c r="H299" s="120">
        <v>24</v>
      </c>
      <c r="I299" s="121"/>
      <c r="J299" s="121">
        <f t="shared" si="11"/>
        <v>0</v>
      </c>
      <c r="K299" s="118" t="s">
        <v>1</v>
      </c>
      <c r="L299" s="24"/>
      <c r="M299" s="44" t="s">
        <v>1</v>
      </c>
      <c r="N299" s="122" t="s">
        <v>32</v>
      </c>
      <c r="O299" s="123">
        <v>1.798</v>
      </c>
      <c r="P299" s="123">
        <f t="shared" si="12"/>
        <v>43.152000000000001</v>
      </c>
      <c r="Q299" s="123">
        <v>5.8E-4</v>
      </c>
      <c r="R299" s="123">
        <f t="shared" si="13"/>
        <v>1.392E-2</v>
      </c>
      <c r="S299" s="123">
        <v>0</v>
      </c>
      <c r="T299" s="124">
        <f t="shared" si="14"/>
        <v>0</v>
      </c>
      <c r="AR299" s="14" t="s">
        <v>116</v>
      </c>
      <c r="AT299" s="14" t="s">
        <v>112</v>
      </c>
      <c r="AU299" s="14" t="s">
        <v>67</v>
      </c>
      <c r="AY299" s="14" t="s">
        <v>110</v>
      </c>
      <c r="BE299" s="125">
        <f t="shared" si="15"/>
        <v>0</v>
      </c>
      <c r="BF299" s="125">
        <f t="shared" si="16"/>
        <v>0</v>
      </c>
      <c r="BG299" s="125">
        <f t="shared" si="17"/>
        <v>0</v>
      </c>
      <c r="BH299" s="125">
        <f t="shared" si="18"/>
        <v>0</v>
      </c>
      <c r="BI299" s="125">
        <f t="shared" si="19"/>
        <v>0</v>
      </c>
      <c r="BJ299" s="14" t="s">
        <v>67</v>
      </c>
      <c r="BK299" s="125">
        <f t="shared" si="20"/>
        <v>0</v>
      </c>
      <c r="BL299" s="14" t="s">
        <v>116</v>
      </c>
      <c r="BM299" s="14" t="s">
        <v>445</v>
      </c>
    </row>
    <row r="300" spans="2:65" s="1" customFormat="1" ht="16.5" customHeight="1" x14ac:dyDescent="0.2">
      <c r="B300" s="115"/>
      <c r="C300" s="141">
        <v>81</v>
      </c>
      <c r="D300" s="141" t="s">
        <v>184</v>
      </c>
      <c r="E300" s="142" t="s">
        <v>446</v>
      </c>
      <c r="F300" s="143" t="s">
        <v>447</v>
      </c>
      <c r="G300" s="144" t="s">
        <v>243</v>
      </c>
      <c r="H300" s="145">
        <v>24</v>
      </c>
      <c r="I300" s="146"/>
      <c r="J300" s="146">
        <f t="shared" si="11"/>
        <v>0</v>
      </c>
      <c r="K300" s="143" t="s">
        <v>1</v>
      </c>
      <c r="L300" s="147"/>
      <c r="M300" s="148" t="s">
        <v>1</v>
      </c>
      <c r="N300" s="149" t="s">
        <v>32</v>
      </c>
      <c r="O300" s="123">
        <v>0</v>
      </c>
      <c r="P300" s="123">
        <f t="shared" si="12"/>
        <v>0</v>
      </c>
      <c r="Q300" s="123">
        <v>5.0939999999999999E-2</v>
      </c>
      <c r="R300" s="123">
        <f t="shared" si="13"/>
        <v>1.2225600000000001</v>
      </c>
      <c r="S300" s="123">
        <v>0</v>
      </c>
      <c r="T300" s="124">
        <f t="shared" si="14"/>
        <v>0</v>
      </c>
      <c r="AR300" s="14" t="s">
        <v>158</v>
      </c>
      <c r="AT300" s="14" t="s">
        <v>184</v>
      </c>
      <c r="AU300" s="14" t="s">
        <v>67</v>
      </c>
      <c r="AY300" s="14" t="s">
        <v>110</v>
      </c>
      <c r="BE300" s="125">
        <f t="shared" si="15"/>
        <v>0</v>
      </c>
      <c r="BF300" s="125">
        <f t="shared" si="16"/>
        <v>0</v>
      </c>
      <c r="BG300" s="125">
        <f t="shared" si="17"/>
        <v>0</v>
      </c>
      <c r="BH300" s="125">
        <f t="shared" si="18"/>
        <v>0</v>
      </c>
      <c r="BI300" s="125">
        <f t="shared" si="19"/>
        <v>0</v>
      </c>
      <c r="BJ300" s="14" t="s">
        <v>67</v>
      </c>
      <c r="BK300" s="125">
        <f t="shared" si="20"/>
        <v>0</v>
      </c>
      <c r="BL300" s="14" t="s">
        <v>116</v>
      </c>
      <c r="BM300" s="14" t="s">
        <v>448</v>
      </c>
    </row>
    <row r="301" spans="2:65" s="1" customFormat="1" ht="16.5" customHeight="1" x14ac:dyDescent="0.2">
      <c r="B301" s="115"/>
      <c r="C301" s="116">
        <v>82</v>
      </c>
      <c r="D301" s="116" t="s">
        <v>112</v>
      </c>
      <c r="E301" s="117" t="s">
        <v>449</v>
      </c>
      <c r="F301" s="118" t="s">
        <v>450</v>
      </c>
      <c r="G301" s="119" t="s">
        <v>243</v>
      </c>
      <c r="H301" s="120">
        <v>2</v>
      </c>
      <c r="I301" s="121"/>
      <c r="J301" s="121">
        <f t="shared" si="11"/>
        <v>0</v>
      </c>
      <c r="K301" s="118" t="s">
        <v>1</v>
      </c>
      <c r="L301" s="24"/>
      <c r="M301" s="44" t="s">
        <v>1</v>
      </c>
      <c r="N301" s="122" t="s">
        <v>32</v>
      </c>
      <c r="O301" s="123">
        <v>1.9630000000000001</v>
      </c>
      <c r="P301" s="123">
        <f t="shared" si="12"/>
        <v>3.9260000000000002</v>
      </c>
      <c r="Q301" s="123">
        <v>7.9000000000000001E-4</v>
      </c>
      <c r="R301" s="123">
        <f t="shared" si="13"/>
        <v>1.58E-3</v>
      </c>
      <c r="S301" s="123">
        <v>0</v>
      </c>
      <c r="T301" s="124">
        <f t="shared" si="14"/>
        <v>0</v>
      </c>
      <c r="AR301" s="14" t="s">
        <v>116</v>
      </c>
      <c r="AT301" s="14" t="s">
        <v>112</v>
      </c>
      <c r="AU301" s="14" t="s">
        <v>67</v>
      </c>
      <c r="AY301" s="14" t="s">
        <v>110</v>
      </c>
      <c r="BE301" s="125">
        <f t="shared" si="15"/>
        <v>0</v>
      </c>
      <c r="BF301" s="125">
        <f t="shared" si="16"/>
        <v>0</v>
      </c>
      <c r="BG301" s="125">
        <f t="shared" si="17"/>
        <v>0</v>
      </c>
      <c r="BH301" s="125">
        <f t="shared" si="18"/>
        <v>0</v>
      </c>
      <c r="BI301" s="125">
        <f t="shared" si="19"/>
        <v>0</v>
      </c>
      <c r="BJ301" s="14" t="s">
        <v>67</v>
      </c>
      <c r="BK301" s="125">
        <f t="shared" si="20"/>
        <v>0</v>
      </c>
      <c r="BL301" s="14" t="s">
        <v>116</v>
      </c>
      <c r="BM301" s="14" t="s">
        <v>451</v>
      </c>
    </row>
    <row r="302" spans="2:65" s="1" customFormat="1" ht="16.5" customHeight="1" x14ac:dyDescent="0.2">
      <c r="B302" s="115"/>
      <c r="C302" s="141">
        <v>83</v>
      </c>
      <c r="D302" s="141" t="s">
        <v>184</v>
      </c>
      <c r="E302" s="142" t="s">
        <v>452</v>
      </c>
      <c r="F302" s="143" t="s">
        <v>453</v>
      </c>
      <c r="G302" s="144" t="s">
        <v>243</v>
      </c>
      <c r="H302" s="145">
        <v>2</v>
      </c>
      <c r="I302" s="146"/>
      <c r="J302" s="146">
        <f t="shared" si="11"/>
        <v>0</v>
      </c>
      <c r="K302" s="143" t="s">
        <v>1</v>
      </c>
      <c r="L302" s="147"/>
      <c r="M302" s="148" t="s">
        <v>1</v>
      </c>
      <c r="N302" s="149" t="s">
        <v>32</v>
      </c>
      <c r="O302" s="123">
        <v>0</v>
      </c>
      <c r="P302" s="123">
        <f t="shared" si="12"/>
        <v>0</v>
      </c>
      <c r="Q302" s="123">
        <v>9.1130000000000003E-2</v>
      </c>
      <c r="R302" s="123">
        <f t="shared" si="13"/>
        <v>0.18226000000000001</v>
      </c>
      <c r="S302" s="123">
        <v>0</v>
      </c>
      <c r="T302" s="124">
        <f t="shared" si="14"/>
        <v>0</v>
      </c>
      <c r="AR302" s="14" t="s">
        <v>158</v>
      </c>
      <c r="AT302" s="14" t="s">
        <v>184</v>
      </c>
      <c r="AU302" s="14" t="s">
        <v>67</v>
      </c>
      <c r="AY302" s="14" t="s">
        <v>110</v>
      </c>
      <c r="BE302" s="125">
        <f t="shared" si="15"/>
        <v>0</v>
      </c>
      <c r="BF302" s="125">
        <f t="shared" si="16"/>
        <v>0</v>
      </c>
      <c r="BG302" s="125">
        <f t="shared" si="17"/>
        <v>0</v>
      </c>
      <c r="BH302" s="125">
        <f t="shared" si="18"/>
        <v>0</v>
      </c>
      <c r="BI302" s="125">
        <f t="shared" si="19"/>
        <v>0</v>
      </c>
      <c r="BJ302" s="14" t="s">
        <v>67</v>
      </c>
      <c r="BK302" s="125">
        <f t="shared" si="20"/>
        <v>0</v>
      </c>
      <c r="BL302" s="14" t="s">
        <v>116</v>
      </c>
      <c r="BM302" s="14" t="s">
        <v>454</v>
      </c>
    </row>
    <row r="303" spans="2:65" s="1" customFormat="1" ht="16.5" customHeight="1" x14ac:dyDescent="0.25">
      <c r="B303" s="115"/>
      <c r="C303" s="10"/>
      <c r="D303" s="104"/>
      <c r="E303" s="105"/>
      <c r="F303" s="105"/>
      <c r="G303" s="10"/>
      <c r="H303" s="10"/>
      <c r="I303" s="10"/>
      <c r="J303" s="106"/>
      <c r="K303" s="10"/>
      <c r="L303" s="147"/>
      <c r="M303" s="148"/>
      <c r="N303" s="149"/>
      <c r="O303" s="123"/>
      <c r="P303" s="123"/>
      <c r="Q303" s="123"/>
      <c r="R303" s="123"/>
      <c r="S303" s="123"/>
      <c r="T303" s="124"/>
      <c r="AR303" s="14"/>
      <c r="AT303" s="14"/>
      <c r="AU303" s="14"/>
      <c r="AY303" s="14"/>
      <c r="BE303" s="125"/>
      <c r="BF303" s="125"/>
      <c r="BG303" s="125"/>
      <c r="BH303" s="125"/>
      <c r="BI303" s="125"/>
      <c r="BJ303" s="14"/>
      <c r="BK303" s="125"/>
      <c r="BL303" s="14"/>
      <c r="BM303" s="14"/>
    </row>
    <row r="304" spans="2:65" s="1" customFormat="1" ht="16.5" customHeight="1" x14ac:dyDescent="0.25">
      <c r="B304" s="115"/>
      <c r="C304" s="10"/>
      <c r="D304" s="104"/>
      <c r="E304" s="113"/>
      <c r="F304" s="113"/>
      <c r="G304" s="10"/>
      <c r="H304" s="10"/>
      <c r="I304" s="10"/>
      <c r="J304" s="114"/>
      <c r="K304" s="10"/>
      <c r="L304" s="147"/>
      <c r="M304" s="148"/>
      <c r="N304" s="149"/>
      <c r="O304" s="123"/>
      <c r="P304" s="123"/>
      <c r="Q304" s="123"/>
      <c r="R304" s="123"/>
      <c r="S304" s="123"/>
      <c r="T304" s="124"/>
      <c r="AR304" s="14"/>
      <c r="AT304" s="14"/>
      <c r="AU304" s="14"/>
      <c r="AY304" s="14"/>
      <c r="BE304" s="125"/>
      <c r="BF304" s="125"/>
      <c r="BG304" s="125"/>
      <c r="BH304" s="125"/>
      <c r="BI304" s="125"/>
      <c r="BJ304" s="14"/>
      <c r="BK304" s="125"/>
      <c r="BL304" s="14"/>
      <c r="BM304" s="14"/>
    </row>
    <row r="305" spans="2:65" s="1" customFormat="1" ht="26.25" customHeight="1" x14ac:dyDescent="0.2">
      <c r="B305" s="115"/>
      <c r="L305" s="147"/>
      <c r="M305" s="148"/>
      <c r="N305" s="149"/>
      <c r="O305" s="123"/>
      <c r="P305" s="123"/>
      <c r="Q305" s="123"/>
      <c r="R305" s="123"/>
      <c r="S305" s="123"/>
      <c r="T305" s="124"/>
      <c r="AR305" s="14"/>
      <c r="AT305" s="14"/>
      <c r="AU305" s="14"/>
      <c r="AY305" s="14"/>
      <c r="BE305" s="125"/>
      <c r="BF305" s="125"/>
      <c r="BG305" s="125"/>
      <c r="BH305" s="125"/>
      <c r="BI305" s="125"/>
      <c r="BJ305" s="14"/>
      <c r="BK305" s="125"/>
      <c r="BL305" s="14"/>
      <c r="BM305" s="14"/>
    </row>
    <row r="306" spans="2:65" s="10" customFormat="1" ht="25.95" customHeight="1" x14ac:dyDescent="0.25">
      <c r="B306" s="103"/>
      <c r="D306" s="104" t="s">
        <v>60</v>
      </c>
      <c r="E306" s="105" t="s">
        <v>455</v>
      </c>
      <c r="F306" s="105" t="s">
        <v>456</v>
      </c>
      <c r="J306" s="106">
        <f>SUM(J307,J310,J317)</f>
        <v>0</v>
      </c>
      <c r="L306" s="175"/>
      <c r="M306" s="107"/>
      <c r="N306" s="108"/>
      <c r="O306" s="108"/>
      <c r="P306" s="109">
        <f>P307+P310+P317</f>
        <v>0</v>
      </c>
      <c r="Q306" s="108"/>
      <c r="R306" s="109">
        <f>R307+R310+R317</f>
        <v>0</v>
      </c>
      <c r="S306" s="108"/>
      <c r="T306" s="110">
        <f>T307+T310+T317</f>
        <v>0</v>
      </c>
      <c r="V306" s="252"/>
      <c r="AR306" s="104" t="s">
        <v>138</v>
      </c>
      <c r="AT306" s="111" t="s">
        <v>60</v>
      </c>
      <c r="AU306" s="111" t="s">
        <v>61</v>
      </c>
      <c r="AY306" s="104" t="s">
        <v>110</v>
      </c>
      <c r="BK306" s="112">
        <f>BK307+BK310+BK317</f>
        <v>0</v>
      </c>
    </row>
    <row r="307" spans="2:65" s="10" customFormat="1" ht="22.95" customHeight="1" x14ac:dyDescent="0.25">
      <c r="B307" s="103"/>
      <c r="D307" s="104" t="s">
        <v>60</v>
      </c>
      <c r="E307" s="113" t="s">
        <v>457</v>
      </c>
      <c r="F307" s="113" t="s">
        <v>458</v>
      </c>
      <c r="J307" s="114">
        <f>SUM(J308)</f>
        <v>0</v>
      </c>
      <c r="L307" s="175"/>
      <c r="M307" s="107"/>
      <c r="N307" s="108"/>
      <c r="O307" s="108"/>
      <c r="P307" s="109">
        <f>SUM(P308:P309)</f>
        <v>0</v>
      </c>
      <c r="Q307" s="108"/>
      <c r="R307" s="109">
        <f>SUM(R308:R309)</f>
        <v>0</v>
      </c>
      <c r="S307" s="108"/>
      <c r="T307" s="110">
        <f>SUM(T308:T309)</f>
        <v>0</v>
      </c>
      <c r="AR307" s="104" t="s">
        <v>138</v>
      </c>
      <c r="AT307" s="111" t="s">
        <v>60</v>
      </c>
      <c r="AU307" s="111" t="s">
        <v>67</v>
      </c>
      <c r="AY307" s="104" t="s">
        <v>110</v>
      </c>
      <c r="BK307" s="112">
        <f>SUM(BK308:BK309)</f>
        <v>0</v>
      </c>
    </row>
    <row r="308" spans="2:65" s="1" customFormat="1" ht="16.5" customHeight="1" x14ac:dyDescent="0.2">
      <c r="B308" s="115"/>
      <c r="C308" s="116">
        <v>84</v>
      </c>
      <c r="D308" s="116" t="s">
        <v>112</v>
      </c>
      <c r="E308" s="117" t="s">
        <v>459</v>
      </c>
      <c r="F308" s="118" t="s">
        <v>460</v>
      </c>
      <c r="G308" s="119" t="s">
        <v>461</v>
      </c>
      <c r="H308" s="120">
        <v>20</v>
      </c>
      <c r="I308" s="121"/>
      <c r="J308" s="121">
        <f>ROUND(I308*H308,2)</f>
        <v>0</v>
      </c>
      <c r="K308" s="118" t="s">
        <v>1</v>
      </c>
      <c r="L308" s="175"/>
      <c r="M308" s="44" t="s">
        <v>1</v>
      </c>
      <c r="N308" s="122" t="s">
        <v>32</v>
      </c>
      <c r="O308" s="123">
        <v>0</v>
      </c>
      <c r="P308" s="123">
        <f>O308*H308</f>
        <v>0</v>
      </c>
      <c r="Q308" s="123">
        <v>0</v>
      </c>
      <c r="R308" s="123">
        <f>Q308*H308</f>
        <v>0</v>
      </c>
      <c r="S308" s="123">
        <v>0</v>
      </c>
      <c r="T308" s="124">
        <f>S308*H308</f>
        <v>0</v>
      </c>
      <c r="AR308" s="14" t="s">
        <v>462</v>
      </c>
      <c r="AT308" s="14" t="s">
        <v>112</v>
      </c>
      <c r="AU308" s="14" t="s">
        <v>69</v>
      </c>
      <c r="AY308" s="14" t="s">
        <v>110</v>
      </c>
      <c r="BE308" s="125">
        <f>IF(N308="základní",J308,0)</f>
        <v>0</v>
      </c>
      <c r="BF308" s="125">
        <f>IF(N308="snížená",J308,0)</f>
        <v>0</v>
      </c>
      <c r="BG308" s="125">
        <f>IF(N308="zákl. přenesená",J308,0)</f>
        <v>0</v>
      </c>
      <c r="BH308" s="125">
        <f>IF(N308="sníž. přenesená",J308,0)</f>
        <v>0</v>
      </c>
      <c r="BI308" s="125">
        <f>IF(N308="nulová",J308,0)</f>
        <v>0</v>
      </c>
      <c r="BJ308" s="14" t="s">
        <v>67</v>
      </c>
      <c r="BK308" s="125">
        <f>ROUND(I308*H308,2)</f>
        <v>0</v>
      </c>
      <c r="BL308" s="14" t="s">
        <v>462</v>
      </c>
      <c r="BM308" s="14" t="s">
        <v>463</v>
      </c>
    </row>
    <row r="309" spans="2:65" s="11" customFormat="1" x14ac:dyDescent="0.2">
      <c r="B309" s="126"/>
      <c r="D309" s="127" t="s">
        <v>118</v>
      </c>
      <c r="E309" s="128" t="s">
        <v>1</v>
      </c>
      <c r="F309" s="129" t="s">
        <v>464</v>
      </c>
      <c r="H309" s="130">
        <v>20</v>
      </c>
      <c r="L309" s="175"/>
      <c r="M309" s="131"/>
      <c r="N309" s="132"/>
      <c r="O309" s="132"/>
      <c r="P309" s="132"/>
      <c r="Q309" s="132"/>
      <c r="R309" s="132"/>
      <c r="S309" s="132"/>
      <c r="T309" s="133"/>
      <c r="AT309" s="128" t="s">
        <v>118</v>
      </c>
      <c r="AU309" s="128" t="s">
        <v>69</v>
      </c>
      <c r="AV309" s="11" t="s">
        <v>69</v>
      </c>
      <c r="AW309" s="11" t="s">
        <v>24</v>
      </c>
      <c r="AX309" s="11" t="s">
        <v>67</v>
      </c>
      <c r="AY309" s="128" t="s">
        <v>110</v>
      </c>
    </row>
    <row r="310" spans="2:65" s="10" customFormat="1" ht="22.95" customHeight="1" x14ac:dyDescent="0.25">
      <c r="B310" s="103"/>
      <c r="D310" s="104" t="s">
        <v>60</v>
      </c>
      <c r="E310" s="113" t="s">
        <v>465</v>
      </c>
      <c r="F310" s="113" t="s">
        <v>466</v>
      </c>
      <c r="J310" s="114">
        <f>SUM(J311:J315)</f>
        <v>0</v>
      </c>
      <c r="L310" s="175"/>
      <c r="M310" s="107"/>
      <c r="N310" s="108"/>
      <c r="O310" s="108"/>
      <c r="P310" s="109">
        <f>SUM(P311:P313)</f>
        <v>0</v>
      </c>
      <c r="Q310" s="108"/>
      <c r="R310" s="109">
        <f>SUM(R311:R313)</f>
        <v>0</v>
      </c>
      <c r="S310" s="108"/>
      <c r="T310" s="110">
        <f>SUM(T311:T313)</f>
        <v>0</v>
      </c>
      <c r="AR310" s="104" t="s">
        <v>138</v>
      </c>
      <c r="AT310" s="111" t="s">
        <v>60</v>
      </c>
      <c r="AU310" s="111" t="s">
        <v>67</v>
      </c>
      <c r="AY310" s="104" t="s">
        <v>110</v>
      </c>
      <c r="BK310" s="112">
        <f>SUM(BK311:BK313)</f>
        <v>0</v>
      </c>
    </row>
    <row r="311" spans="2:65" s="1" customFormat="1" ht="16.5" customHeight="1" x14ac:dyDescent="0.2">
      <c r="B311" s="115"/>
      <c r="C311" s="116">
        <v>85</v>
      </c>
      <c r="D311" s="116" t="s">
        <v>112</v>
      </c>
      <c r="E311" s="117" t="s">
        <v>467</v>
      </c>
      <c r="F311" s="118" t="s">
        <v>468</v>
      </c>
      <c r="G311" s="119" t="s">
        <v>115</v>
      </c>
      <c r="H311" s="120">
        <v>240</v>
      </c>
      <c r="I311" s="121"/>
      <c r="J311" s="121">
        <f>ROUND(I311*H311,2)</f>
        <v>0</v>
      </c>
      <c r="K311" s="118" t="s">
        <v>1</v>
      </c>
      <c r="L311" s="175"/>
      <c r="M311" s="44" t="s">
        <v>1</v>
      </c>
      <c r="N311" s="122" t="s">
        <v>32</v>
      </c>
      <c r="O311" s="123">
        <v>0</v>
      </c>
      <c r="P311" s="123">
        <f>O311*H311</f>
        <v>0</v>
      </c>
      <c r="Q311" s="123">
        <v>0</v>
      </c>
      <c r="R311" s="123">
        <f>Q311*H311</f>
        <v>0</v>
      </c>
      <c r="S311" s="123">
        <v>0</v>
      </c>
      <c r="T311" s="124">
        <f>S311*H311</f>
        <v>0</v>
      </c>
      <c r="AR311" s="14" t="s">
        <v>462</v>
      </c>
      <c r="AT311" s="14" t="s">
        <v>112</v>
      </c>
      <c r="AU311" s="14" t="s">
        <v>69</v>
      </c>
      <c r="AY311" s="14" t="s">
        <v>110</v>
      </c>
      <c r="BE311" s="125">
        <f>IF(N311="základní",J311,0)</f>
        <v>0</v>
      </c>
      <c r="BF311" s="125">
        <f>IF(N311="snížená",J311,0)</f>
        <v>0</v>
      </c>
      <c r="BG311" s="125">
        <f>IF(N311="zákl. přenesená",J311,0)</f>
        <v>0</v>
      </c>
      <c r="BH311" s="125">
        <f>IF(N311="sníž. přenesená",J311,0)</f>
        <v>0</v>
      </c>
      <c r="BI311" s="125">
        <f>IF(N311="nulová",J311,0)</f>
        <v>0</v>
      </c>
      <c r="BJ311" s="14" t="s">
        <v>67</v>
      </c>
      <c r="BK311" s="125">
        <f>ROUND(I311*H311,2)</f>
        <v>0</v>
      </c>
      <c r="BL311" s="14" t="s">
        <v>462</v>
      </c>
      <c r="BM311" s="14" t="s">
        <v>469</v>
      </c>
    </row>
    <row r="312" spans="2:65" s="11" customFormat="1" x14ac:dyDescent="0.2">
      <c r="B312" s="126"/>
      <c r="D312" s="127" t="s">
        <v>118</v>
      </c>
      <c r="E312" s="128" t="s">
        <v>1</v>
      </c>
      <c r="F312" s="129" t="s">
        <v>470</v>
      </c>
      <c r="H312" s="130">
        <v>240</v>
      </c>
      <c r="L312" s="175"/>
      <c r="M312" s="131"/>
      <c r="N312" s="132"/>
      <c r="O312" s="132"/>
      <c r="P312" s="132"/>
      <c r="Q312" s="132"/>
      <c r="R312" s="132"/>
      <c r="S312" s="132"/>
      <c r="T312" s="133"/>
      <c r="AT312" s="128" t="s">
        <v>118</v>
      </c>
      <c r="AU312" s="128" t="s">
        <v>69</v>
      </c>
      <c r="AV312" s="11" t="s">
        <v>69</v>
      </c>
      <c r="AW312" s="11" t="s">
        <v>24</v>
      </c>
      <c r="AX312" s="11" t="s">
        <v>61</v>
      </c>
      <c r="AY312" s="128" t="s">
        <v>110</v>
      </c>
    </row>
    <row r="313" spans="2:65" s="12" customFormat="1" x14ac:dyDescent="0.2">
      <c r="B313" s="134"/>
      <c r="D313" s="127" t="s">
        <v>118</v>
      </c>
      <c r="E313" s="135" t="s">
        <v>1</v>
      </c>
      <c r="F313" s="136" t="s">
        <v>123</v>
      </c>
      <c r="H313" s="137">
        <v>240</v>
      </c>
      <c r="L313" s="175"/>
      <c r="M313" s="138"/>
      <c r="N313" s="139"/>
      <c r="O313" s="139"/>
      <c r="P313" s="139"/>
      <c r="Q313" s="139"/>
      <c r="R313" s="139"/>
      <c r="S313" s="139"/>
      <c r="T313" s="140"/>
      <c r="AT313" s="135" t="s">
        <v>118</v>
      </c>
      <c r="AU313" s="135" t="s">
        <v>69</v>
      </c>
      <c r="AV313" s="12" t="s">
        <v>116</v>
      </c>
      <c r="AW313" s="12" t="s">
        <v>24</v>
      </c>
      <c r="AX313" s="12" t="s">
        <v>67</v>
      </c>
      <c r="AY313" s="135" t="s">
        <v>110</v>
      </c>
    </row>
    <row r="314" spans="2:65" s="12" customFormat="1" x14ac:dyDescent="0.2">
      <c r="B314" s="134"/>
      <c r="C314" s="410">
        <v>86</v>
      </c>
      <c r="D314" s="116" t="s">
        <v>112</v>
      </c>
      <c r="E314" s="117" t="s">
        <v>603</v>
      </c>
      <c r="F314" s="162" t="s">
        <v>604</v>
      </c>
      <c r="G314" s="119" t="s">
        <v>115</v>
      </c>
      <c r="H314" s="413">
        <v>100</v>
      </c>
      <c r="I314" s="414"/>
      <c r="J314" s="121">
        <f>ROUND(I314*H314,2)</f>
        <v>0</v>
      </c>
      <c r="K314" s="118" t="s">
        <v>505</v>
      </c>
      <c r="L314" s="134"/>
      <c r="M314" s="138"/>
      <c r="N314" s="139"/>
      <c r="O314" s="139"/>
      <c r="P314" s="139"/>
      <c r="Q314" s="139"/>
      <c r="R314" s="139"/>
      <c r="S314" s="139"/>
      <c r="T314" s="140"/>
      <c r="AT314" s="135"/>
      <c r="AU314" s="135"/>
      <c r="AY314" s="135"/>
    </row>
    <row r="315" spans="2:65" s="12" customFormat="1" x14ac:dyDescent="0.2">
      <c r="B315" s="134"/>
      <c r="C315" s="410">
        <v>87</v>
      </c>
      <c r="D315" s="116" t="s">
        <v>112</v>
      </c>
      <c r="E315" s="117" t="s">
        <v>605</v>
      </c>
      <c r="F315" s="162" t="s">
        <v>606</v>
      </c>
      <c r="G315" s="119" t="s">
        <v>115</v>
      </c>
      <c r="H315" s="413">
        <v>500</v>
      </c>
      <c r="I315" s="414"/>
      <c r="J315" s="121">
        <f>ROUND(I315*H315,2)</f>
        <v>0</v>
      </c>
      <c r="K315" s="118" t="s">
        <v>607</v>
      </c>
      <c r="L315" s="134"/>
      <c r="M315" s="138"/>
      <c r="N315" s="139"/>
      <c r="O315" s="139"/>
      <c r="P315" s="139"/>
      <c r="Q315" s="139"/>
      <c r="R315" s="139"/>
      <c r="S315" s="139"/>
      <c r="T315" s="140"/>
      <c r="AT315" s="135"/>
      <c r="AU315" s="135"/>
      <c r="AY315" s="135"/>
    </row>
    <row r="316" spans="2:65" s="12" customFormat="1" x14ac:dyDescent="0.2">
      <c r="B316" s="134"/>
      <c r="C316" s="411"/>
      <c r="D316" s="127"/>
      <c r="E316" s="135"/>
      <c r="F316" s="136"/>
      <c r="H316" s="415"/>
      <c r="I316" s="411"/>
      <c r="L316" s="134"/>
      <c r="M316" s="138"/>
      <c r="N316" s="139"/>
      <c r="O316" s="139"/>
      <c r="P316" s="139"/>
      <c r="Q316" s="139"/>
      <c r="R316" s="139"/>
      <c r="S316" s="139"/>
      <c r="T316" s="140"/>
      <c r="AT316" s="135"/>
      <c r="AU316" s="135"/>
      <c r="AY316" s="135"/>
    </row>
    <row r="317" spans="2:65" s="10" customFormat="1" ht="22.95" customHeight="1" x14ac:dyDescent="0.25">
      <c r="B317" s="103"/>
      <c r="C317" s="412"/>
      <c r="D317" s="104" t="s">
        <v>60</v>
      </c>
      <c r="E317" s="113" t="s">
        <v>471</v>
      </c>
      <c r="F317" s="113" t="s">
        <v>472</v>
      </c>
      <c r="H317" s="412"/>
      <c r="I317" s="412"/>
      <c r="J317" s="114">
        <f>SUM(J318:J326)</f>
        <v>0</v>
      </c>
      <c r="L317" s="175"/>
      <c r="M317" s="107"/>
      <c r="N317" s="108"/>
      <c r="O317" s="108"/>
      <c r="P317" s="109">
        <f>P318</f>
        <v>0</v>
      </c>
      <c r="Q317" s="108"/>
      <c r="R317" s="109">
        <f>R318</f>
        <v>0</v>
      </c>
      <c r="S317" s="108"/>
      <c r="T317" s="110">
        <f>T318</f>
        <v>0</v>
      </c>
      <c r="AR317" s="104" t="s">
        <v>138</v>
      </c>
      <c r="AT317" s="111" t="s">
        <v>60</v>
      </c>
      <c r="AU317" s="111" t="s">
        <v>67</v>
      </c>
      <c r="AY317" s="104" t="s">
        <v>110</v>
      </c>
      <c r="BK317" s="112">
        <f>BK318</f>
        <v>0</v>
      </c>
    </row>
    <row r="318" spans="2:65" s="1" customFormat="1" ht="21.75" customHeight="1" x14ac:dyDescent="0.2">
      <c r="B318" s="115"/>
      <c r="C318" s="410">
        <v>88</v>
      </c>
      <c r="D318" s="116" t="s">
        <v>112</v>
      </c>
      <c r="E318" s="117" t="s">
        <v>473</v>
      </c>
      <c r="F318" s="118" t="s">
        <v>474</v>
      </c>
      <c r="G318" s="119" t="s">
        <v>475</v>
      </c>
      <c r="H318" s="413">
        <v>1</v>
      </c>
      <c r="I318" s="414"/>
      <c r="J318" s="121">
        <f>ROUND(I318*H318,2)</f>
        <v>0</v>
      </c>
      <c r="K318" s="118" t="s">
        <v>621</v>
      </c>
      <c r="L318" s="24"/>
      <c r="M318" s="152" t="s">
        <v>1</v>
      </c>
      <c r="N318" s="153" t="s">
        <v>32</v>
      </c>
      <c r="O318" s="154">
        <v>0</v>
      </c>
      <c r="P318" s="154">
        <f>O318*H318</f>
        <v>0</v>
      </c>
      <c r="Q318" s="154">
        <v>0</v>
      </c>
      <c r="R318" s="154">
        <f>Q318*H318</f>
        <v>0</v>
      </c>
      <c r="S318" s="154">
        <v>0</v>
      </c>
      <c r="T318" s="155">
        <f>S318*H318</f>
        <v>0</v>
      </c>
      <c r="AR318" s="14" t="s">
        <v>462</v>
      </c>
      <c r="AT318" s="14" t="s">
        <v>112</v>
      </c>
      <c r="AU318" s="14" t="s">
        <v>69</v>
      </c>
      <c r="AY318" s="14" t="s">
        <v>110</v>
      </c>
      <c r="BE318" s="125">
        <f>IF(N318="základní",J318,0)</f>
        <v>0</v>
      </c>
      <c r="BF318" s="125">
        <f>IF(N318="snížená",J318,0)</f>
        <v>0</v>
      </c>
      <c r="BG318" s="125">
        <f>IF(N318="zákl. přenesená",J318,0)</f>
        <v>0</v>
      </c>
      <c r="BH318" s="125">
        <f>IF(N318="sníž. přenesená",J318,0)</f>
        <v>0</v>
      </c>
      <c r="BI318" s="125">
        <f>IF(N318="nulová",J318,0)</f>
        <v>0</v>
      </c>
      <c r="BJ318" s="14" t="s">
        <v>67</v>
      </c>
      <c r="BK318" s="125">
        <f>ROUND(I318*H318,2)</f>
        <v>0</v>
      </c>
      <c r="BL318" s="14" t="s">
        <v>462</v>
      </c>
      <c r="BM318" s="14" t="s">
        <v>476</v>
      </c>
    </row>
    <row r="319" spans="2:65" s="1" customFormat="1" ht="21" customHeight="1" x14ac:dyDescent="0.2">
      <c r="B319" s="115"/>
      <c r="C319" s="410">
        <v>89</v>
      </c>
      <c r="D319" s="116" t="s">
        <v>112</v>
      </c>
      <c r="E319" s="117" t="s">
        <v>608</v>
      </c>
      <c r="F319" s="162" t="s">
        <v>609</v>
      </c>
      <c r="G319" s="119" t="s">
        <v>475</v>
      </c>
      <c r="H319" s="413">
        <v>2</v>
      </c>
      <c r="I319" s="414"/>
      <c r="J319" s="121">
        <f>ROUND(I319*H319,2)</f>
        <v>0</v>
      </c>
      <c r="K319" s="118" t="s">
        <v>505</v>
      </c>
      <c r="L319" s="24"/>
      <c r="M319" s="45"/>
      <c r="N319" s="122"/>
      <c r="O319" s="123"/>
      <c r="P319" s="123"/>
      <c r="Q319" s="123"/>
      <c r="R319" s="123"/>
      <c r="S319" s="123"/>
      <c r="T319" s="123"/>
      <c r="AR319" s="14"/>
      <c r="AT319" s="14"/>
      <c r="AU319" s="14"/>
      <c r="AY319" s="14"/>
      <c r="BE319" s="125"/>
      <c r="BF319" s="125"/>
      <c r="BG319" s="125"/>
      <c r="BH319" s="125"/>
      <c r="BI319" s="125"/>
      <c r="BJ319" s="14"/>
      <c r="BK319" s="125"/>
      <c r="BL319" s="14"/>
      <c r="BM319" s="14"/>
    </row>
    <row r="320" spans="2:65" s="1" customFormat="1" ht="21.75" customHeight="1" x14ac:dyDescent="0.2">
      <c r="B320" s="115"/>
      <c r="C320" s="410">
        <v>90</v>
      </c>
      <c r="D320" s="116" t="s">
        <v>112</v>
      </c>
      <c r="E320" s="117" t="s">
        <v>610</v>
      </c>
      <c r="F320" s="162" t="s">
        <v>611</v>
      </c>
      <c r="G320" s="119" t="s">
        <v>612</v>
      </c>
      <c r="H320" s="413">
        <v>1</v>
      </c>
      <c r="I320" s="414"/>
      <c r="J320" s="121">
        <f>ROUND(I320*H320,2)</f>
        <v>0</v>
      </c>
      <c r="K320" s="118" t="s">
        <v>505</v>
      </c>
      <c r="L320" s="24"/>
      <c r="M320" s="45"/>
      <c r="N320" s="122"/>
      <c r="O320" s="123"/>
      <c r="P320" s="123"/>
      <c r="Q320" s="123"/>
      <c r="R320" s="123"/>
      <c r="S320" s="123"/>
      <c r="T320" s="123"/>
      <c r="AR320" s="14"/>
      <c r="AT320" s="14"/>
      <c r="AU320" s="14"/>
      <c r="AY320" s="14"/>
      <c r="BE320" s="125"/>
      <c r="BF320" s="125"/>
      <c r="BG320" s="125"/>
      <c r="BH320" s="125"/>
      <c r="BI320" s="125"/>
      <c r="BJ320" s="14"/>
      <c r="BK320" s="125"/>
      <c r="BL320" s="14"/>
      <c r="BM320" s="14"/>
    </row>
    <row r="321" spans="2:65" s="1" customFormat="1" ht="21.75" customHeight="1" x14ac:dyDescent="0.25">
      <c r="B321" s="115"/>
      <c r="C321" s="412"/>
      <c r="D321" s="104"/>
      <c r="E321" s="113"/>
      <c r="F321" s="113"/>
      <c r="G321" s="10"/>
      <c r="H321" s="412"/>
      <c r="I321" s="412"/>
      <c r="J321" s="114"/>
      <c r="K321" s="10"/>
      <c r="L321" s="24"/>
      <c r="M321" s="45"/>
      <c r="N321" s="122"/>
      <c r="O321" s="123"/>
      <c r="P321" s="123"/>
      <c r="Q321" s="123"/>
      <c r="R321" s="123"/>
      <c r="S321" s="123"/>
      <c r="T321" s="123"/>
      <c r="AR321" s="14"/>
      <c r="AT321" s="14"/>
      <c r="AU321" s="14"/>
      <c r="AY321" s="14"/>
      <c r="BE321" s="125"/>
      <c r="BF321" s="125"/>
      <c r="BG321" s="125"/>
      <c r="BH321" s="125"/>
      <c r="BI321" s="125"/>
      <c r="BJ321" s="14"/>
      <c r="BK321" s="125"/>
      <c r="BL321" s="14"/>
      <c r="BM321" s="14"/>
    </row>
    <row r="322" spans="2:65" s="1" customFormat="1" ht="24.75" customHeight="1" x14ac:dyDescent="0.2">
      <c r="B322" s="115"/>
      <c r="C322" s="410">
        <v>91</v>
      </c>
      <c r="D322" s="116" t="s">
        <v>112</v>
      </c>
      <c r="E322" s="117" t="s">
        <v>614</v>
      </c>
      <c r="F322" s="162" t="s">
        <v>613</v>
      </c>
      <c r="G322" s="119" t="s">
        <v>612</v>
      </c>
      <c r="H322" s="413">
        <v>1</v>
      </c>
      <c r="I322" s="414"/>
      <c r="J322" s="121">
        <f>ROUND(I322*H322,2)</f>
        <v>0</v>
      </c>
      <c r="K322" s="118" t="s">
        <v>505</v>
      </c>
      <c r="L322" s="24"/>
      <c r="M322" s="45"/>
      <c r="N322" s="122"/>
      <c r="O322" s="123"/>
      <c r="P322" s="123"/>
      <c r="Q322" s="123"/>
      <c r="R322" s="123"/>
      <c r="S322" s="123"/>
      <c r="T322" s="123"/>
      <c r="AR322" s="14"/>
      <c r="AT322" s="14"/>
      <c r="AU322" s="14"/>
      <c r="AY322" s="14"/>
      <c r="BE322" s="125"/>
      <c r="BF322" s="125"/>
      <c r="BG322" s="125"/>
      <c r="BH322" s="125"/>
      <c r="BI322" s="125"/>
      <c r="BJ322" s="14"/>
      <c r="BK322" s="125"/>
      <c r="BL322" s="14"/>
      <c r="BM322" s="14"/>
    </row>
    <row r="323" spans="2:65" s="1" customFormat="1" ht="21" customHeight="1" x14ac:dyDescent="0.25">
      <c r="B323" s="115"/>
      <c r="C323" s="412"/>
      <c r="D323" s="104"/>
      <c r="E323" s="113"/>
      <c r="F323" s="113"/>
      <c r="G323" s="10"/>
      <c r="H323" s="412"/>
      <c r="I323" s="412"/>
      <c r="J323" s="114"/>
      <c r="K323" s="10"/>
      <c r="L323" s="24"/>
      <c r="M323" s="45"/>
      <c r="N323" s="122"/>
      <c r="O323" s="123"/>
      <c r="P323" s="123"/>
      <c r="Q323" s="123"/>
      <c r="R323" s="123"/>
      <c r="S323" s="123"/>
      <c r="T323" s="123"/>
      <c r="AR323" s="14"/>
      <c r="AT323" s="14"/>
      <c r="AU323" s="14"/>
      <c r="AY323" s="14"/>
      <c r="BE323" s="125"/>
      <c r="BF323" s="125"/>
      <c r="BG323" s="125"/>
      <c r="BH323" s="125"/>
      <c r="BI323" s="125"/>
      <c r="BJ323" s="14"/>
      <c r="BK323" s="125"/>
      <c r="BL323" s="14"/>
      <c r="BM323" s="14"/>
    </row>
    <row r="324" spans="2:65" s="1" customFormat="1" ht="22.5" customHeight="1" x14ac:dyDescent="0.2">
      <c r="B324" s="115"/>
      <c r="C324" s="410">
        <v>92</v>
      </c>
      <c r="D324" s="116" t="s">
        <v>112</v>
      </c>
      <c r="E324" s="117" t="s">
        <v>615</v>
      </c>
      <c r="F324" s="118" t="s">
        <v>616</v>
      </c>
      <c r="G324" s="119" t="s">
        <v>612</v>
      </c>
      <c r="H324" s="413">
        <v>1</v>
      </c>
      <c r="I324" s="414"/>
      <c r="J324" s="121">
        <f>ROUND(I324*H324,2)</f>
        <v>0</v>
      </c>
      <c r="K324" s="118" t="s">
        <v>505</v>
      </c>
      <c r="L324" s="24"/>
      <c r="M324" s="45"/>
      <c r="N324" s="122"/>
      <c r="O324" s="123"/>
      <c r="P324" s="123"/>
      <c r="Q324" s="123"/>
      <c r="R324" s="123"/>
      <c r="S324" s="123"/>
      <c r="T324" s="123"/>
      <c r="AR324" s="14"/>
      <c r="AT324" s="14"/>
      <c r="AU324" s="14"/>
      <c r="AY324" s="14"/>
      <c r="BE324" s="125"/>
      <c r="BF324" s="125"/>
      <c r="BG324" s="125"/>
      <c r="BH324" s="125"/>
      <c r="BI324" s="125"/>
      <c r="BJ324" s="14"/>
      <c r="BK324" s="125"/>
      <c r="BL324" s="14"/>
      <c r="BM324" s="14"/>
    </row>
    <row r="325" spans="2:65" s="1" customFormat="1" ht="22.5" customHeight="1" x14ac:dyDescent="0.2">
      <c r="B325" s="115"/>
      <c r="C325" s="410">
        <v>93</v>
      </c>
      <c r="D325" s="116" t="s">
        <v>112</v>
      </c>
      <c r="E325" s="117" t="s">
        <v>617</v>
      </c>
      <c r="F325" s="118" t="s">
        <v>618</v>
      </c>
      <c r="G325" s="119" t="s">
        <v>612</v>
      </c>
      <c r="H325" s="413">
        <v>1</v>
      </c>
      <c r="I325" s="414"/>
      <c r="J325" s="121">
        <f>ROUND(I325*H325,2)</f>
        <v>0</v>
      </c>
      <c r="K325" s="118" t="s">
        <v>505</v>
      </c>
      <c r="L325" s="24"/>
      <c r="M325" s="45"/>
      <c r="N325" s="122"/>
      <c r="O325" s="123"/>
      <c r="P325" s="123"/>
      <c r="Q325" s="123"/>
      <c r="R325" s="123"/>
      <c r="S325" s="123"/>
      <c r="T325" s="123"/>
      <c r="AR325" s="14"/>
      <c r="AT325" s="14"/>
      <c r="AU325" s="14"/>
      <c r="AY325" s="14"/>
      <c r="BE325" s="125"/>
      <c r="BF325" s="125"/>
      <c r="BG325" s="125"/>
      <c r="BH325" s="125"/>
      <c r="BI325" s="125"/>
      <c r="BJ325" s="14"/>
      <c r="BK325" s="125"/>
      <c r="BL325" s="14"/>
      <c r="BM325" s="14"/>
    </row>
    <row r="326" spans="2:65" s="1" customFormat="1" ht="21" customHeight="1" x14ac:dyDescent="0.2">
      <c r="B326" s="115"/>
      <c r="C326" s="410">
        <v>94</v>
      </c>
      <c r="D326" s="116" t="s">
        <v>112</v>
      </c>
      <c r="E326" s="117" t="s">
        <v>619</v>
      </c>
      <c r="F326" s="118" t="s">
        <v>620</v>
      </c>
      <c r="G326" s="119" t="s">
        <v>461</v>
      </c>
      <c r="H326" s="413">
        <v>1</v>
      </c>
      <c r="I326" s="414"/>
      <c r="J326" s="121">
        <f>ROUND(I326*H326,2)</f>
        <v>0</v>
      </c>
      <c r="K326" s="118" t="s">
        <v>505</v>
      </c>
      <c r="L326" s="24"/>
      <c r="M326" s="45"/>
      <c r="N326" s="122"/>
      <c r="O326" s="123"/>
      <c r="P326" s="123"/>
      <c r="Q326" s="123"/>
      <c r="R326" s="123"/>
      <c r="S326" s="123"/>
      <c r="T326" s="123"/>
      <c r="AR326" s="14"/>
      <c r="AT326" s="14"/>
      <c r="AU326" s="14"/>
      <c r="AY326" s="14"/>
      <c r="BE326" s="125"/>
      <c r="BF326" s="125"/>
      <c r="BG326" s="125"/>
      <c r="BH326" s="125"/>
      <c r="BI326" s="125"/>
      <c r="BJ326" s="14"/>
      <c r="BK326" s="125"/>
      <c r="BL326" s="14"/>
      <c r="BM326" s="14"/>
    </row>
    <row r="327" spans="2:65" s="1" customFormat="1" ht="16.5" customHeight="1" x14ac:dyDescent="0.2">
      <c r="B327" s="115"/>
      <c r="C327" s="169"/>
      <c r="D327" s="169"/>
      <c r="E327" s="170"/>
      <c r="F327" s="171"/>
      <c r="G327" s="172"/>
      <c r="H327" s="173"/>
      <c r="I327" s="174"/>
      <c r="J327" s="174"/>
      <c r="K327" s="165"/>
      <c r="L327" s="24"/>
      <c r="M327" s="45"/>
      <c r="N327" s="122"/>
      <c r="O327" s="123"/>
      <c r="P327" s="123"/>
      <c r="Q327" s="123"/>
      <c r="R327" s="123"/>
      <c r="S327" s="123"/>
      <c r="T327" s="123"/>
      <c r="AR327" s="14"/>
      <c r="AT327" s="14"/>
      <c r="AU327" s="14"/>
      <c r="AY327" s="14"/>
      <c r="BE327" s="125"/>
      <c r="BF327" s="125"/>
      <c r="BG327" s="125"/>
      <c r="BH327" s="125"/>
      <c r="BI327" s="125"/>
      <c r="BJ327" s="14"/>
      <c r="BK327" s="125"/>
      <c r="BL327" s="14"/>
      <c r="BM327" s="14"/>
    </row>
    <row r="328" spans="2:65" s="1" customFormat="1" ht="16.5" customHeight="1" x14ac:dyDescent="0.2">
      <c r="B328" s="115"/>
      <c r="C328" s="169"/>
      <c r="D328" s="169"/>
      <c r="E328" s="170"/>
      <c r="F328" s="171"/>
      <c r="G328" s="172"/>
      <c r="H328" s="173"/>
      <c r="I328" s="174"/>
      <c r="J328" s="174"/>
      <c r="K328" s="165"/>
      <c r="L328" s="24"/>
      <c r="M328" s="45"/>
      <c r="N328" s="122"/>
      <c r="O328" s="123"/>
      <c r="P328" s="123"/>
      <c r="Q328" s="123"/>
      <c r="R328" s="123"/>
      <c r="S328" s="123"/>
      <c r="T328" s="123"/>
      <c r="AR328" s="14"/>
      <c r="AT328" s="14"/>
      <c r="AU328" s="14"/>
      <c r="AY328" s="14"/>
      <c r="BE328" s="125"/>
      <c r="BF328" s="125"/>
      <c r="BG328" s="125"/>
      <c r="BH328" s="125"/>
      <c r="BI328" s="125"/>
      <c r="BJ328" s="14"/>
      <c r="BK328" s="125"/>
      <c r="BL328" s="14"/>
      <c r="BM328" s="14"/>
    </row>
    <row r="329" spans="2:65" s="1" customFormat="1" ht="16.5" customHeight="1" x14ac:dyDescent="0.2">
      <c r="B329" s="115"/>
      <c r="C329" s="163"/>
      <c r="D329" s="163"/>
      <c r="E329" s="164"/>
      <c r="F329" s="165"/>
      <c r="G329" s="166"/>
      <c r="H329" s="167"/>
      <c r="I329" s="168"/>
      <c r="J329" s="168"/>
      <c r="K329" s="165"/>
      <c r="L329" s="24"/>
      <c r="M329" s="45"/>
      <c r="N329" s="122"/>
      <c r="O329" s="123"/>
      <c r="P329" s="123"/>
      <c r="Q329" s="123"/>
      <c r="R329" s="123"/>
      <c r="S329" s="123"/>
      <c r="T329" s="123"/>
      <c r="AR329" s="14"/>
      <c r="AT329" s="14"/>
      <c r="AU329" s="14"/>
      <c r="AY329" s="14"/>
      <c r="BE329" s="125"/>
      <c r="BF329" s="125"/>
      <c r="BG329" s="125"/>
      <c r="BH329" s="125"/>
      <c r="BI329" s="125"/>
      <c r="BJ329" s="14"/>
      <c r="BK329" s="125"/>
      <c r="BL329" s="14"/>
      <c r="BM329" s="14"/>
    </row>
    <row r="330" spans="2:65" s="1" customFormat="1" ht="16.5" customHeight="1" x14ac:dyDescent="0.2">
      <c r="B330" s="115"/>
      <c r="C330" s="163"/>
      <c r="D330" s="163"/>
      <c r="E330" s="164"/>
      <c r="F330" s="165"/>
      <c r="G330" s="166"/>
      <c r="H330" s="167"/>
      <c r="I330" s="168"/>
      <c r="J330" s="168"/>
      <c r="K330" s="165"/>
      <c r="L330" s="24"/>
      <c r="M330" s="45"/>
      <c r="N330" s="122"/>
      <c r="O330" s="123"/>
      <c r="P330" s="123"/>
      <c r="Q330" s="123"/>
      <c r="R330" s="123"/>
      <c r="S330" s="123"/>
      <c r="T330" s="123"/>
      <c r="AR330" s="14"/>
      <c r="AT330" s="14"/>
      <c r="AU330" s="14"/>
      <c r="AY330" s="14"/>
      <c r="BE330" s="125"/>
      <c r="BF330" s="125"/>
      <c r="BG330" s="125"/>
      <c r="BH330" s="125"/>
      <c r="BI330" s="125"/>
      <c r="BJ330" s="14"/>
      <c r="BK330" s="125"/>
      <c r="BL330" s="14"/>
      <c r="BM330" s="14"/>
    </row>
    <row r="331" spans="2:65" s="1" customFormat="1" ht="6.9" customHeight="1" x14ac:dyDescent="0.2">
      <c r="B331" s="34"/>
      <c r="C331" s="35"/>
      <c r="D331" s="35"/>
      <c r="E331" s="35"/>
      <c r="F331" s="35"/>
      <c r="G331" s="35"/>
      <c r="H331" s="35"/>
      <c r="I331" s="35"/>
      <c r="J331" s="35"/>
      <c r="K331" s="35"/>
      <c r="L331" s="24"/>
    </row>
  </sheetData>
  <autoFilter ref="C93:K318"/>
  <mergeCells count="8">
    <mergeCell ref="E84:H84"/>
    <mergeCell ref="E86:H86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0"/>
  <sheetViews>
    <sheetView showGridLines="0" topLeftCell="A83" zoomScaleNormal="100" zoomScaleSheetLayoutView="40" workbookViewId="0">
      <selection activeCell="H89" sqref="H89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customWidth="1"/>
    <col min="10" max="10" width="23.42578125" customWidth="1"/>
    <col min="11" max="11" width="15.42578125" customWidth="1"/>
    <col min="12" max="12" width="14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46" x14ac:dyDescent="0.2">
      <c r="A1" s="74"/>
    </row>
    <row r="2" spans="1:46" ht="36.9" customHeight="1" x14ac:dyDescent="0.2">
      <c r="L2" s="588" t="s">
        <v>5</v>
      </c>
      <c r="M2" s="586"/>
      <c r="N2" s="586"/>
      <c r="O2" s="586"/>
      <c r="P2" s="586"/>
      <c r="Q2" s="586"/>
      <c r="R2" s="586"/>
      <c r="S2" s="586"/>
      <c r="T2" s="586"/>
      <c r="U2" s="586"/>
      <c r="V2" s="586"/>
      <c r="AT2" s="14" t="s">
        <v>70</v>
      </c>
    </row>
    <row r="3" spans="1:46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ht="24.9" customHeight="1" x14ac:dyDescent="0.2">
      <c r="B4" s="17"/>
      <c r="D4" s="18" t="s">
        <v>73</v>
      </c>
      <c r="L4" s="17"/>
      <c r="M4" s="19" t="s">
        <v>10</v>
      </c>
      <c r="AT4" s="14" t="s">
        <v>3</v>
      </c>
    </row>
    <row r="5" spans="1:46" ht="6.9" customHeight="1" x14ac:dyDescent="0.2">
      <c r="B5" s="17"/>
      <c r="L5" s="17"/>
    </row>
    <row r="6" spans="1:46" ht="12" customHeight="1" x14ac:dyDescent="0.2">
      <c r="B6" s="17"/>
      <c r="D6" s="22" t="s">
        <v>13</v>
      </c>
      <c r="L6" s="17"/>
    </row>
    <row r="7" spans="1:46" ht="16.5" customHeight="1" x14ac:dyDescent="0.2">
      <c r="B7" s="17"/>
      <c r="E7" s="621" t="str">
        <f>'Rekapitulace stavby'!K6</f>
        <v>SADY PIONÝRŮ</v>
      </c>
      <c r="F7" s="622"/>
      <c r="G7" s="622"/>
      <c r="H7" s="622"/>
      <c r="L7" s="17" t="s">
        <v>875</v>
      </c>
    </row>
    <row r="8" spans="1:46" s="1" customFormat="1" ht="12" customHeight="1" x14ac:dyDescent="0.2">
      <c r="B8" s="24"/>
      <c r="D8" s="22" t="s">
        <v>74</v>
      </c>
      <c r="L8" s="24"/>
    </row>
    <row r="9" spans="1:46" s="1" customFormat="1" ht="36.9" customHeight="1" x14ac:dyDescent="0.2">
      <c r="B9" s="24"/>
      <c r="E9" s="603" t="s">
        <v>748</v>
      </c>
      <c r="F9" s="577"/>
      <c r="G9" s="577"/>
      <c r="H9" s="577"/>
      <c r="L9" s="24"/>
    </row>
    <row r="10" spans="1:46" s="1" customFormat="1" x14ac:dyDescent="0.2">
      <c r="B10" s="24"/>
      <c r="L10" s="24"/>
    </row>
    <row r="11" spans="1:46" s="1" customFormat="1" ht="12" customHeight="1" x14ac:dyDescent="0.2">
      <c r="B11" s="24"/>
      <c r="D11" s="22" t="s">
        <v>14</v>
      </c>
      <c r="F11" s="14" t="s">
        <v>1</v>
      </c>
      <c r="I11" s="22" t="s">
        <v>15</v>
      </c>
      <c r="J11" s="14" t="s">
        <v>1</v>
      </c>
      <c r="L11" s="24"/>
    </row>
    <row r="12" spans="1:46" s="1" customFormat="1" ht="12" customHeight="1" x14ac:dyDescent="0.2">
      <c r="B12" s="24"/>
      <c r="D12" s="22" t="s">
        <v>16</v>
      </c>
      <c r="E12" s="1" t="str">
        <f>'Rekapitulace stavby'!$K$8</f>
        <v>LOVOSICE</v>
      </c>
      <c r="F12" s="14" t="s">
        <v>17</v>
      </c>
      <c r="I12" s="22" t="s">
        <v>18</v>
      </c>
      <c r="J12" s="41">
        <f>'Rekapitulace stavby'!AN8</f>
        <v>43524</v>
      </c>
      <c r="L12" s="24"/>
    </row>
    <row r="13" spans="1:46" s="1" customFormat="1" ht="10.95" customHeight="1" x14ac:dyDescent="0.2">
      <c r="B13" s="24"/>
      <c r="L13" s="24"/>
    </row>
    <row r="14" spans="1:46" s="1" customFormat="1" ht="12" customHeight="1" x14ac:dyDescent="0.2">
      <c r="B14" s="24"/>
      <c r="D14" s="22" t="s">
        <v>19</v>
      </c>
      <c r="I14" s="22" t="s">
        <v>20</v>
      </c>
      <c r="J14" s="14" t="s">
        <v>1</v>
      </c>
      <c r="L14" s="24"/>
    </row>
    <row r="15" spans="1:46" s="1" customFormat="1" ht="18" customHeight="1" x14ac:dyDescent="0.2">
      <c r="B15" s="24"/>
      <c r="E15" s="14" t="s">
        <v>17</v>
      </c>
      <c r="I15" s="22" t="s">
        <v>21</v>
      </c>
      <c r="J15" s="14" t="s">
        <v>1</v>
      </c>
      <c r="L15" s="24"/>
    </row>
    <row r="16" spans="1:46" s="1" customFormat="1" ht="6.9" customHeight="1" x14ac:dyDescent="0.2">
      <c r="B16" s="24"/>
      <c r="L16" s="24"/>
    </row>
    <row r="17" spans="2:12" s="1" customFormat="1" ht="12" customHeight="1" x14ac:dyDescent="0.2">
      <c r="B17" s="24"/>
      <c r="D17" s="22" t="s">
        <v>22</v>
      </c>
      <c r="I17" s="22" t="s">
        <v>20</v>
      </c>
      <c r="J17" s="14" t="s">
        <v>1</v>
      </c>
      <c r="L17" s="24"/>
    </row>
    <row r="18" spans="2:12" s="1" customFormat="1" ht="18" customHeight="1" x14ac:dyDescent="0.2">
      <c r="B18" s="24"/>
      <c r="E18" s="14" t="s">
        <v>17</v>
      </c>
      <c r="I18" s="22" t="s">
        <v>21</v>
      </c>
      <c r="J18" s="14" t="s">
        <v>1</v>
      </c>
      <c r="L18" s="24"/>
    </row>
    <row r="19" spans="2:12" s="1" customFormat="1" ht="6.9" customHeight="1" x14ac:dyDescent="0.2">
      <c r="B19" s="24"/>
      <c r="L19" s="24"/>
    </row>
    <row r="20" spans="2:12" s="1" customFormat="1" ht="12" customHeight="1" x14ac:dyDescent="0.2">
      <c r="B20" s="24"/>
      <c r="D20" s="22" t="s">
        <v>23</v>
      </c>
      <c r="I20" s="22" t="s">
        <v>20</v>
      </c>
      <c r="J20" s="14" t="s">
        <v>1</v>
      </c>
      <c r="L20" s="24"/>
    </row>
    <row r="21" spans="2:12" s="1" customFormat="1" ht="18" customHeight="1" x14ac:dyDescent="0.2">
      <c r="B21" s="24"/>
      <c r="E21" s="14" t="s">
        <v>17</v>
      </c>
      <c r="I21" s="22" t="s">
        <v>21</v>
      </c>
      <c r="J21" s="14" t="s">
        <v>1</v>
      </c>
      <c r="L21" s="24"/>
    </row>
    <row r="22" spans="2:12" s="1" customFormat="1" ht="6.9" customHeight="1" x14ac:dyDescent="0.2">
      <c r="B22" s="24"/>
      <c r="L22" s="24"/>
    </row>
    <row r="23" spans="2:12" s="1" customFormat="1" ht="12" customHeight="1" x14ac:dyDescent="0.2">
      <c r="B23" s="24"/>
      <c r="D23" s="22" t="s">
        <v>25</v>
      </c>
      <c r="I23" s="22" t="s">
        <v>20</v>
      </c>
      <c r="J23" s="14" t="s">
        <v>1</v>
      </c>
      <c r="L23" s="24"/>
    </row>
    <row r="24" spans="2:12" s="1" customFormat="1" ht="18" customHeight="1" x14ac:dyDescent="0.2">
      <c r="B24" s="24"/>
      <c r="E24" s="14" t="s">
        <v>17</v>
      </c>
      <c r="I24" s="22" t="s">
        <v>21</v>
      </c>
      <c r="J24" s="14" t="s">
        <v>1</v>
      </c>
      <c r="L24" s="24"/>
    </row>
    <row r="25" spans="2:12" s="1" customFormat="1" ht="6.9" customHeight="1" x14ac:dyDescent="0.2">
      <c r="B25" s="24"/>
      <c r="L25" s="24"/>
    </row>
    <row r="26" spans="2:12" s="1" customFormat="1" ht="12" customHeight="1" x14ac:dyDescent="0.2">
      <c r="B26" s="24"/>
      <c r="D26" s="22" t="s">
        <v>26</v>
      </c>
      <c r="L26" s="24"/>
    </row>
    <row r="27" spans="2:12" s="6" customFormat="1" ht="16.5" customHeight="1" x14ac:dyDescent="0.2">
      <c r="B27" s="75"/>
      <c r="E27" s="589" t="s">
        <v>1</v>
      </c>
      <c r="F27" s="589"/>
      <c r="G27" s="589"/>
      <c r="H27" s="589"/>
      <c r="L27" s="75"/>
    </row>
    <row r="28" spans="2:12" s="1" customFormat="1" ht="6.9" customHeight="1" x14ac:dyDescent="0.2">
      <c r="B28" s="24"/>
      <c r="L28" s="24"/>
    </row>
    <row r="29" spans="2:12" s="1" customFormat="1" ht="6.9" customHeight="1" x14ac:dyDescent="0.2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" customFormat="1" ht="25.35" customHeight="1" x14ac:dyDescent="0.2">
      <c r="B30" s="24"/>
      <c r="D30" s="76" t="s">
        <v>27</v>
      </c>
      <c r="J30" s="57">
        <f>ROUND(J81, 2)</f>
        <v>0</v>
      </c>
      <c r="L30" s="24"/>
    </row>
    <row r="31" spans="2:12" s="1" customFormat="1" ht="6.9" customHeight="1" x14ac:dyDescent="0.2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" customFormat="1" ht="14.4" customHeight="1" x14ac:dyDescent="0.2">
      <c r="B32" s="24"/>
      <c r="F32" s="27" t="s">
        <v>29</v>
      </c>
      <c r="I32" s="27" t="s">
        <v>28</v>
      </c>
      <c r="J32" s="27" t="s">
        <v>30</v>
      </c>
      <c r="L32" s="24"/>
    </row>
    <row r="33" spans="2:12" s="1" customFormat="1" ht="14.4" customHeight="1" x14ac:dyDescent="0.2">
      <c r="B33" s="24"/>
      <c r="D33" s="22" t="s">
        <v>31</v>
      </c>
      <c r="E33" s="22" t="s">
        <v>32</v>
      </c>
      <c r="F33" s="77">
        <f>ROUND((SUM(BE81:BE99)),  2)</f>
        <v>0</v>
      </c>
      <c r="I33" s="29">
        <v>0.21</v>
      </c>
      <c r="J33" s="77">
        <f>ROUND(((SUM(BE81:BE99))*I33),  2)</f>
        <v>0</v>
      </c>
      <c r="L33" s="24"/>
    </row>
    <row r="34" spans="2:12" s="1" customFormat="1" ht="14.4" customHeight="1" x14ac:dyDescent="0.2">
      <c r="B34" s="24"/>
      <c r="E34" s="22" t="s">
        <v>33</v>
      </c>
      <c r="F34" s="77">
        <f>ROUND((SUM(BF81:BF99)),  2)</f>
        <v>0</v>
      </c>
      <c r="I34" s="29">
        <v>0.15</v>
      </c>
      <c r="J34" s="77">
        <f>ROUND(((SUM(BF81:BF99))*I34),  2)</f>
        <v>0</v>
      </c>
      <c r="L34" s="24"/>
    </row>
    <row r="35" spans="2:12" s="1" customFormat="1" ht="14.4" hidden="1" customHeight="1" x14ac:dyDescent="0.2">
      <c r="B35" s="24"/>
      <c r="E35" s="22" t="s">
        <v>34</v>
      </c>
      <c r="F35" s="77">
        <f>ROUND((SUM(BG81:BG99)),  2)</f>
        <v>0</v>
      </c>
      <c r="I35" s="29">
        <v>0.21</v>
      </c>
      <c r="J35" s="77">
        <f>0</f>
        <v>0</v>
      </c>
      <c r="L35" s="24"/>
    </row>
    <row r="36" spans="2:12" s="1" customFormat="1" ht="14.4" hidden="1" customHeight="1" x14ac:dyDescent="0.2">
      <c r="B36" s="24"/>
      <c r="E36" s="22" t="s">
        <v>35</v>
      </c>
      <c r="F36" s="77">
        <f>ROUND((SUM(BH81:BH99)),  2)</f>
        <v>0</v>
      </c>
      <c r="I36" s="29">
        <v>0.15</v>
      </c>
      <c r="J36" s="77">
        <f>0</f>
        <v>0</v>
      </c>
      <c r="L36" s="24"/>
    </row>
    <row r="37" spans="2:12" s="1" customFormat="1" ht="14.4" hidden="1" customHeight="1" x14ac:dyDescent="0.2">
      <c r="B37" s="24"/>
      <c r="E37" s="22" t="s">
        <v>36</v>
      </c>
      <c r="F37" s="77">
        <f>ROUND((SUM(BI81:BI99)),  2)</f>
        <v>0</v>
      </c>
      <c r="I37" s="29">
        <v>0</v>
      </c>
      <c r="J37" s="77">
        <f>0</f>
        <v>0</v>
      </c>
      <c r="L37" s="24"/>
    </row>
    <row r="38" spans="2:12" s="1" customFormat="1" ht="6.9" customHeight="1" x14ac:dyDescent="0.2">
      <c r="B38" s="24"/>
      <c r="L38" s="24"/>
    </row>
    <row r="39" spans="2:12" s="1" customFormat="1" ht="25.35" customHeight="1" x14ac:dyDescent="0.2">
      <c r="B39" s="24"/>
      <c r="C39" s="78"/>
      <c r="D39" s="79" t="s">
        <v>37</v>
      </c>
      <c r="E39" s="48"/>
      <c r="F39" s="48"/>
      <c r="G39" s="80" t="s">
        <v>38</v>
      </c>
      <c r="H39" s="81" t="s">
        <v>39</v>
      </c>
      <c r="I39" s="48"/>
      <c r="J39" s="82">
        <f>SUM(J30:J37)</f>
        <v>0</v>
      </c>
      <c r="K39" s="83"/>
      <c r="L39" s="24"/>
    </row>
    <row r="40" spans="2:12" s="1" customFormat="1" ht="14.4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4" spans="2:12" s="1" customFormat="1" ht="6.9" customHeight="1" x14ac:dyDescent="0.2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" customFormat="1" ht="24.9" customHeight="1" x14ac:dyDescent="0.2">
      <c r="B45" s="24"/>
      <c r="C45" s="18" t="s">
        <v>75</v>
      </c>
      <c r="L45" s="24"/>
    </row>
    <row r="46" spans="2:12" s="1" customFormat="1" ht="6.9" customHeight="1" x14ac:dyDescent="0.2">
      <c r="B46" s="24"/>
      <c r="L46" s="24"/>
    </row>
    <row r="47" spans="2:12" s="1" customFormat="1" ht="12" customHeight="1" x14ac:dyDescent="0.2">
      <c r="B47" s="24"/>
      <c r="C47" s="22" t="s">
        <v>13</v>
      </c>
      <c r="L47" s="24"/>
    </row>
    <row r="48" spans="2:12" s="1" customFormat="1" ht="16.5" customHeight="1" x14ac:dyDescent="0.2">
      <c r="B48" s="24"/>
      <c r="E48" s="621" t="str">
        <f>E7</f>
        <v>SADY PIONÝRŮ</v>
      </c>
      <c r="F48" s="622"/>
      <c r="G48" s="622"/>
      <c r="H48" s="622"/>
      <c r="L48" s="24"/>
    </row>
    <row r="49" spans="2:47" s="1" customFormat="1" ht="12" customHeight="1" x14ac:dyDescent="0.2">
      <c r="B49" s="24"/>
      <c r="C49" s="22" t="s">
        <v>74</v>
      </c>
      <c r="L49" s="24"/>
    </row>
    <row r="50" spans="2:47" s="1" customFormat="1" ht="16.5" customHeight="1" x14ac:dyDescent="0.2">
      <c r="B50" s="24"/>
      <c r="E50" s="603" t="str">
        <f>E9</f>
        <v>SO 01.1  -  PROTLAK</v>
      </c>
      <c r="F50" s="577"/>
      <c r="G50" s="577"/>
      <c r="H50" s="577"/>
      <c r="L50" s="24"/>
    </row>
    <row r="51" spans="2:47" s="1" customFormat="1" ht="6.9" customHeight="1" x14ac:dyDescent="0.2">
      <c r="B51" s="24"/>
      <c r="L51" s="24"/>
    </row>
    <row r="52" spans="2:47" s="1" customFormat="1" ht="12" customHeight="1" x14ac:dyDescent="0.2">
      <c r="B52" s="24"/>
      <c r="C52" s="22" t="s">
        <v>16</v>
      </c>
      <c r="E52" s="1" t="str">
        <f>'Rekapitulace stavby'!$K$8</f>
        <v>LOVOSICE</v>
      </c>
      <c r="F52" s="14" t="str">
        <f>F12</f>
        <v xml:space="preserve"> </v>
      </c>
      <c r="I52" s="22" t="s">
        <v>18</v>
      </c>
      <c r="J52" s="41">
        <f>IF(J12="","",J12)</f>
        <v>43524</v>
      </c>
      <c r="L52" s="24"/>
    </row>
    <row r="53" spans="2:47" s="1" customFormat="1" ht="6.9" customHeight="1" x14ac:dyDescent="0.2">
      <c r="B53" s="24"/>
      <c r="L53" s="24"/>
    </row>
    <row r="54" spans="2:47" s="1" customFormat="1" ht="13.65" customHeight="1" x14ac:dyDescent="0.2">
      <c r="B54" s="24"/>
      <c r="C54" s="22" t="s">
        <v>19</v>
      </c>
      <c r="F54" s="14" t="str">
        <f>E15</f>
        <v xml:space="preserve"> </v>
      </c>
      <c r="I54" s="22" t="s">
        <v>23</v>
      </c>
      <c r="J54" s="23" t="str">
        <f>E21</f>
        <v xml:space="preserve"> </v>
      </c>
      <c r="L54" s="24"/>
    </row>
    <row r="55" spans="2:47" s="1" customFormat="1" ht="13.65" customHeight="1" x14ac:dyDescent="0.2">
      <c r="B55" s="24"/>
      <c r="C55" s="22" t="s">
        <v>22</v>
      </c>
      <c r="F55" s="14" t="str">
        <f>IF(E18="","",E18)</f>
        <v xml:space="preserve"> </v>
      </c>
      <c r="I55" s="22" t="s">
        <v>25</v>
      </c>
      <c r="J55" s="23" t="str">
        <f>E24</f>
        <v xml:space="preserve"> </v>
      </c>
      <c r="L55" s="24"/>
    </row>
    <row r="56" spans="2:47" s="1" customFormat="1" ht="10.35" customHeight="1" x14ac:dyDescent="0.2">
      <c r="B56" s="24"/>
      <c r="L56" s="24"/>
    </row>
    <row r="57" spans="2:47" s="1" customFormat="1" ht="29.25" customHeight="1" x14ac:dyDescent="0.2">
      <c r="B57" s="24"/>
      <c r="C57" s="84" t="s">
        <v>76</v>
      </c>
      <c r="D57" s="78"/>
      <c r="E57" s="78"/>
      <c r="F57" s="78"/>
      <c r="G57" s="78"/>
      <c r="H57" s="78"/>
      <c r="I57" s="78"/>
      <c r="J57" s="85" t="s">
        <v>77</v>
      </c>
      <c r="K57" s="78"/>
      <c r="L57" s="24"/>
    </row>
    <row r="58" spans="2:47" s="1" customFormat="1" ht="10.35" customHeight="1" x14ac:dyDescent="0.2">
      <c r="B58" s="24"/>
      <c r="L58" s="24"/>
    </row>
    <row r="59" spans="2:47" s="1" customFormat="1" ht="22.95" customHeight="1" x14ac:dyDescent="0.2">
      <c r="B59" s="24"/>
      <c r="C59" s="86" t="s">
        <v>78</v>
      </c>
      <c r="J59" s="57">
        <f>J81</f>
        <v>0</v>
      </c>
      <c r="L59" s="24"/>
      <c r="AU59" s="14" t="s">
        <v>79</v>
      </c>
    </row>
    <row r="60" spans="2:47" s="7" customFormat="1" ht="24.9" customHeight="1" x14ac:dyDescent="0.2">
      <c r="B60" s="87"/>
      <c r="D60" s="88" t="s">
        <v>80</v>
      </c>
      <c r="E60" s="89"/>
      <c r="F60" s="89"/>
      <c r="G60" s="89"/>
      <c r="H60" s="89"/>
      <c r="I60" s="89"/>
      <c r="J60" s="90">
        <f>J82</f>
        <v>0</v>
      </c>
      <c r="L60" s="87"/>
    </row>
    <row r="61" spans="2:47" s="8" customFormat="1" ht="19.95" customHeight="1" x14ac:dyDescent="0.2">
      <c r="B61" s="91"/>
      <c r="D61" s="92" t="s">
        <v>81</v>
      </c>
      <c r="E61" s="93"/>
      <c r="F61" s="93"/>
      <c r="G61" s="93"/>
      <c r="H61" s="93"/>
      <c r="I61" s="93"/>
      <c r="J61" s="94">
        <f>J83</f>
        <v>0</v>
      </c>
      <c r="L61" s="91"/>
    </row>
    <row r="62" spans="2:47" s="1" customFormat="1" ht="21.75" customHeight="1" x14ac:dyDescent="0.2">
      <c r="B62" s="24"/>
      <c r="L62" s="24"/>
    </row>
    <row r="63" spans="2:47" s="1" customFormat="1" ht="6.9" customHeight="1" x14ac:dyDescent="0.2"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24"/>
    </row>
    <row r="67" spans="2:20" s="1" customFormat="1" ht="6.9" customHeight="1" x14ac:dyDescent="0.2"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24"/>
    </row>
    <row r="68" spans="2:20" s="1" customFormat="1" ht="24.9" customHeight="1" x14ac:dyDescent="0.2">
      <c r="B68" s="24"/>
      <c r="C68" s="18" t="s">
        <v>95</v>
      </c>
      <c r="L68" s="24"/>
    </row>
    <row r="69" spans="2:20" s="1" customFormat="1" ht="6.9" customHeight="1" x14ac:dyDescent="0.2">
      <c r="B69" s="24"/>
      <c r="L69" s="24"/>
    </row>
    <row r="70" spans="2:20" s="1" customFormat="1" ht="12" customHeight="1" x14ac:dyDescent="0.2">
      <c r="B70" s="24"/>
      <c r="C70" s="22" t="s">
        <v>13</v>
      </c>
      <c r="L70" s="24"/>
    </row>
    <row r="71" spans="2:20" s="1" customFormat="1" ht="16.5" customHeight="1" x14ac:dyDescent="0.2">
      <c r="B71" s="24"/>
      <c r="E71" s="621" t="str">
        <f>E7</f>
        <v>SADY PIONÝRŮ</v>
      </c>
      <c r="F71" s="622"/>
      <c r="G71" s="622"/>
      <c r="H71" s="622"/>
      <c r="L71" s="24"/>
    </row>
    <row r="72" spans="2:20" s="1" customFormat="1" ht="12" customHeight="1" x14ac:dyDescent="0.2">
      <c r="B72" s="24"/>
      <c r="C72" s="22" t="s">
        <v>74</v>
      </c>
      <c r="L72" s="24"/>
    </row>
    <row r="73" spans="2:20" s="1" customFormat="1" ht="16.5" customHeight="1" x14ac:dyDescent="0.2">
      <c r="B73" s="24"/>
      <c r="E73" s="603" t="str">
        <f>E9</f>
        <v>SO 01.1  -  PROTLAK</v>
      </c>
      <c r="F73" s="577"/>
      <c r="G73" s="577"/>
      <c r="H73" s="577"/>
      <c r="L73" s="24"/>
    </row>
    <row r="74" spans="2:20" s="1" customFormat="1" ht="6.9" customHeight="1" x14ac:dyDescent="0.2">
      <c r="B74" s="24"/>
      <c r="L74" s="24"/>
    </row>
    <row r="75" spans="2:20" s="1" customFormat="1" ht="12" customHeight="1" x14ac:dyDescent="0.2">
      <c r="B75" s="24"/>
      <c r="C75" s="22" t="s">
        <v>16</v>
      </c>
      <c r="E75" s="1" t="str">
        <f>'Rekapitulace stavby'!$K$8</f>
        <v>LOVOSICE</v>
      </c>
      <c r="F75" s="14" t="str">
        <f>F12</f>
        <v xml:space="preserve"> </v>
      </c>
      <c r="I75" s="22" t="s">
        <v>18</v>
      </c>
      <c r="J75" s="41">
        <f>IF(J12="","",J12)</f>
        <v>43524</v>
      </c>
      <c r="L75" s="24"/>
    </row>
    <row r="76" spans="2:20" s="1" customFormat="1" ht="6.9" customHeight="1" x14ac:dyDescent="0.2">
      <c r="B76" s="24"/>
      <c r="L76" s="24"/>
    </row>
    <row r="77" spans="2:20" s="1" customFormat="1" ht="13.65" customHeight="1" x14ac:dyDescent="0.2">
      <c r="B77" s="24"/>
      <c r="C77" s="22" t="s">
        <v>19</v>
      </c>
      <c r="F77" s="14" t="str">
        <f>E15</f>
        <v xml:space="preserve"> </v>
      </c>
      <c r="I77" s="22" t="s">
        <v>23</v>
      </c>
      <c r="J77" s="23" t="str">
        <f>E21</f>
        <v xml:space="preserve"> </v>
      </c>
      <c r="L77" s="24"/>
    </row>
    <row r="78" spans="2:20" s="1" customFormat="1" ht="13.65" customHeight="1" x14ac:dyDescent="0.2">
      <c r="B78" s="24"/>
      <c r="C78" s="22" t="s">
        <v>22</v>
      </c>
      <c r="F78" s="14" t="str">
        <f>IF(E18="","",E18)</f>
        <v xml:space="preserve"> </v>
      </c>
      <c r="I78" s="22" t="s">
        <v>25</v>
      </c>
      <c r="J78" s="23" t="str">
        <f>E24</f>
        <v xml:space="preserve"> </v>
      </c>
      <c r="L78" s="24"/>
    </row>
    <row r="79" spans="2:20" s="1" customFormat="1" ht="10.35" customHeight="1" x14ac:dyDescent="0.2">
      <c r="B79" s="24"/>
      <c r="L79" s="24"/>
    </row>
    <row r="80" spans="2:20" s="9" customFormat="1" ht="29.25" customHeight="1" x14ac:dyDescent="0.2">
      <c r="B80" s="95"/>
      <c r="C80" s="96" t="s">
        <v>96</v>
      </c>
      <c r="D80" s="97" t="s">
        <v>46</v>
      </c>
      <c r="E80" s="97" t="s">
        <v>42</v>
      </c>
      <c r="F80" s="97" t="s">
        <v>43</v>
      </c>
      <c r="G80" s="97" t="s">
        <v>97</v>
      </c>
      <c r="H80" s="97" t="s">
        <v>98</v>
      </c>
      <c r="I80" s="97" t="s">
        <v>99</v>
      </c>
      <c r="J80" s="97" t="s">
        <v>77</v>
      </c>
      <c r="K80" s="98" t="s">
        <v>100</v>
      </c>
      <c r="L80" s="95"/>
      <c r="M80" s="50" t="s">
        <v>1</v>
      </c>
      <c r="N80" s="51" t="s">
        <v>31</v>
      </c>
      <c r="O80" s="51" t="s">
        <v>101</v>
      </c>
      <c r="P80" s="51" t="s">
        <v>102</v>
      </c>
      <c r="Q80" s="51" t="s">
        <v>103</v>
      </c>
      <c r="R80" s="51" t="s">
        <v>104</v>
      </c>
      <c r="S80" s="51" t="s">
        <v>105</v>
      </c>
      <c r="T80" s="52" t="s">
        <v>106</v>
      </c>
    </row>
    <row r="81" spans="2:65" s="1" customFormat="1" ht="22.95" customHeight="1" x14ac:dyDescent="0.3">
      <c r="B81" s="24"/>
      <c r="C81" s="55" t="s">
        <v>107</v>
      </c>
      <c r="J81" s="99">
        <f>BK81</f>
        <v>0</v>
      </c>
      <c r="L81" s="176"/>
      <c r="M81" s="53"/>
      <c r="N81" s="42"/>
      <c r="O81" s="42"/>
      <c r="P81" s="100">
        <f>P82</f>
        <v>113.872</v>
      </c>
      <c r="Q81" s="42"/>
      <c r="R81" s="100">
        <f>R82</f>
        <v>67.889560000000003</v>
      </c>
      <c r="S81" s="42"/>
      <c r="T81" s="101">
        <f>T82</f>
        <v>0</v>
      </c>
      <c r="AT81" s="14" t="s">
        <v>60</v>
      </c>
      <c r="AU81" s="14" t="s">
        <v>79</v>
      </c>
      <c r="BK81" s="102">
        <f>BK82</f>
        <v>0</v>
      </c>
    </row>
    <row r="82" spans="2:65" s="10" customFormat="1" ht="25.95" customHeight="1" x14ac:dyDescent="0.25">
      <c r="B82" s="103"/>
      <c r="D82" s="104" t="s">
        <v>60</v>
      </c>
      <c r="E82" s="105" t="s">
        <v>108</v>
      </c>
      <c r="F82" s="105" t="s">
        <v>109</v>
      </c>
      <c r="J82" s="106">
        <f>BK82</f>
        <v>0</v>
      </c>
      <c r="L82" s="103"/>
      <c r="M82" s="107"/>
      <c r="N82" s="108"/>
      <c r="O82" s="108"/>
      <c r="P82" s="109">
        <f>P83</f>
        <v>113.872</v>
      </c>
      <c r="Q82" s="108"/>
      <c r="R82" s="109">
        <f>R83</f>
        <v>67.889560000000003</v>
      </c>
      <c r="S82" s="108"/>
      <c r="T82" s="110">
        <f>T83</f>
        <v>0</v>
      </c>
      <c r="AR82" s="104" t="s">
        <v>67</v>
      </c>
      <c r="AT82" s="111" t="s">
        <v>60</v>
      </c>
      <c r="AU82" s="111" t="s">
        <v>61</v>
      </c>
      <c r="AY82" s="104" t="s">
        <v>110</v>
      </c>
      <c r="BK82" s="112">
        <f>BK83</f>
        <v>0</v>
      </c>
    </row>
    <row r="83" spans="2:65" s="10" customFormat="1" ht="26.1" customHeight="1" x14ac:dyDescent="0.25">
      <c r="B83" s="103"/>
      <c r="D83" s="104" t="s">
        <v>60</v>
      </c>
      <c r="E83" s="113" t="s">
        <v>67</v>
      </c>
      <c r="F83" s="113" t="s">
        <v>111</v>
      </c>
      <c r="J83" s="114">
        <f>BK83</f>
        <v>0</v>
      </c>
      <c r="L83" s="103"/>
      <c r="M83" s="107"/>
      <c r="N83" s="108"/>
      <c r="O83" s="108"/>
      <c r="P83" s="109">
        <f>SUM(P84:P99)</f>
        <v>113.872</v>
      </c>
      <c r="Q83" s="108"/>
      <c r="R83" s="109">
        <f>SUM(R84:R99)</f>
        <v>67.889560000000003</v>
      </c>
      <c r="S83" s="108"/>
      <c r="T83" s="110">
        <f>SUM(T84:T99)</f>
        <v>0</v>
      </c>
      <c r="AR83" s="104" t="s">
        <v>67</v>
      </c>
      <c r="AT83" s="111" t="s">
        <v>60</v>
      </c>
      <c r="AU83" s="111" t="s">
        <v>67</v>
      </c>
      <c r="AY83" s="104" t="s">
        <v>110</v>
      </c>
      <c r="BK83" s="112">
        <f>SUM(BK84:BK99)</f>
        <v>0</v>
      </c>
    </row>
    <row r="84" spans="2:65" s="1" customFormat="1" ht="16.5" customHeight="1" x14ac:dyDescent="0.2">
      <c r="B84" s="115"/>
      <c r="C84" s="116" t="s">
        <v>67</v>
      </c>
      <c r="D84" s="116" t="s">
        <v>112</v>
      </c>
      <c r="E84" s="117" t="s">
        <v>144</v>
      </c>
      <c r="F84" s="118" t="s">
        <v>145</v>
      </c>
      <c r="G84" s="119" t="s">
        <v>131</v>
      </c>
      <c r="H84" s="120">
        <v>40</v>
      </c>
      <c r="I84" s="121"/>
      <c r="J84" s="121">
        <f>ROUND(I84*H84,2)</f>
        <v>0</v>
      </c>
      <c r="K84" s="118" t="s">
        <v>1</v>
      </c>
      <c r="L84" s="24"/>
      <c r="M84" s="44" t="s">
        <v>1</v>
      </c>
      <c r="N84" s="122" t="s">
        <v>32</v>
      </c>
      <c r="O84" s="123">
        <v>1.355</v>
      </c>
      <c r="P84" s="123">
        <f>O84*H84</f>
        <v>54.2</v>
      </c>
      <c r="Q84" s="123">
        <v>0</v>
      </c>
      <c r="R84" s="123">
        <f>Q84*H84</f>
        <v>0</v>
      </c>
      <c r="S84" s="123">
        <v>0</v>
      </c>
      <c r="T84" s="124">
        <f>S84*H84</f>
        <v>0</v>
      </c>
      <c r="AR84" s="14" t="s">
        <v>116</v>
      </c>
      <c r="AT84" s="14" t="s">
        <v>112</v>
      </c>
      <c r="AU84" s="14" t="s">
        <v>69</v>
      </c>
      <c r="AY84" s="14" t="s">
        <v>110</v>
      </c>
      <c r="BE84" s="125">
        <f>IF(N84="základní",J84,0)</f>
        <v>0</v>
      </c>
      <c r="BF84" s="125">
        <f>IF(N84="snížená",J84,0)</f>
        <v>0</v>
      </c>
      <c r="BG84" s="125">
        <f>IF(N84="zákl. přenesená",J84,0)</f>
        <v>0</v>
      </c>
      <c r="BH84" s="125">
        <f>IF(N84="sníž. přenesená",J84,0)</f>
        <v>0</v>
      </c>
      <c r="BI84" s="125">
        <f>IF(N84="nulová",J84,0)</f>
        <v>0</v>
      </c>
      <c r="BJ84" s="14" t="s">
        <v>67</v>
      </c>
      <c r="BK84" s="125">
        <f>ROUND(I84*H84,2)</f>
        <v>0</v>
      </c>
      <c r="BL84" s="14" t="s">
        <v>116</v>
      </c>
      <c r="BM84" s="14" t="s">
        <v>477</v>
      </c>
    </row>
    <row r="85" spans="2:65" s="11" customFormat="1" ht="16.5" customHeight="1" x14ac:dyDescent="0.2">
      <c r="B85" s="126"/>
      <c r="D85" s="127" t="s">
        <v>118</v>
      </c>
      <c r="E85" s="128" t="s">
        <v>1</v>
      </c>
      <c r="F85" s="129" t="s">
        <v>478</v>
      </c>
      <c r="H85" s="130">
        <v>32</v>
      </c>
      <c r="L85" s="126"/>
      <c r="M85" s="131"/>
      <c r="N85" s="132"/>
      <c r="O85" s="132"/>
      <c r="P85" s="132"/>
      <c r="Q85" s="132"/>
      <c r="R85" s="132"/>
      <c r="S85" s="132"/>
      <c r="T85" s="133"/>
      <c r="AT85" s="128" t="s">
        <v>118</v>
      </c>
      <c r="AU85" s="128" t="s">
        <v>69</v>
      </c>
      <c r="AV85" s="11" t="s">
        <v>69</v>
      </c>
      <c r="AW85" s="11" t="s">
        <v>24</v>
      </c>
      <c r="AX85" s="11" t="s">
        <v>61</v>
      </c>
      <c r="AY85" s="128" t="s">
        <v>110</v>
      </c>
    </row>
    <row r="86" spans="2:65" s="11" customFormat="1" ht="16.5" customHeight="1" x14ac:dyDescent="0.2">
      <c r="B86" s="126"/>
      <c r="D86" s="127" t="s">
        <v>118</v>
      </c>
      <c r="E86" s="128" t="s">
        <v>1</v>
      </c>
      <c r="F86" s="129" t="s">
        <v>479</v>
      </c>
      <c r="H86" s="130">
        <v>8</v>
      </c>
      <c r="L86" s="126"/>
      <c r="M86" s="131"/>
      <c r="N86" s="132"/>
      <c r="O86" s="132"/>
      <c r="P86" s="132"/>
      <c r="Q86" s="132"/>
      <c r="R86" s="132"/>
      <c r="S86" s="132"/>
      <c r="T86" s="133"/>
      <c r="AT86" s="128" t="s">
        <v>118</v>
      </c>
      <c r="AU86" s="128" t="s">
        <v>69</v>
      </c>
      <c r="AV86" s="11" t="s">
        <v>69</v>
      </c>
      <c r="AW86" s="11" t="s">
        <v>24</v>
      </c>
      <c r="AX86" s="11" t="s">
        <v>61</v>
      </c>
      <c r="AY86" s="128" t="s">
        <v>110</v>
      </c>
    </row>
    <row r="87" spans="2:65" s="12" customFormat="1" ht="16.5" customHeight="1" x14ac:dyDescent="0.2">
      <c r="B87" s="134"/>
      <c r="D87" s="127" t="s">
        <v>118</v>
      </c>
      <c r="E87" s="135" t="s">
        <v>1</v>
      </c>
      <c r="F87" s="136" t="s">
        <v>123</v>
      </c>
      <c r="H87" s="137">
        <v>40</v>
      </c>
      <c r="L87" s="134"/>
      <c r="M87" s="138"/>
      <c r="N87" s="139"/>
      <c r="O87" s="139"/>
      <c r="P87" s="139"/>
      <c r="Q87" s="139"/>
      <c r="R87" s="139"/>
      <c r="S87" s="139"/>
      <c r="T87" s="140"/>
      <c r="AT87" s="135" t="s">
        <v>118</v>
      </c>
      <c r="AU87" s="135" t="s">
        <v>69</v>
      </c>
      <c r="AV87" s="12" t="s">
        <v>116</v>
      </c>
      <c r="AW87" s="12" t="s">
        <v>24</v>
      </c>
      <c r="AX87" s="12" t="s">
        <v>67</v>
      </c>
      <c r="AY87" s="135" t="s">
        <v>110</v>
      </c>
    </row>
    <row r="88" spans="2:65" s="1" customFormat="1" ht="16.5" customHeight="1" x14ac:dyDescent="0.2">
      <c r="B88" s="115"/>
      <c r="C88" s="116" t="s">
        <v>143</v>
      </c>
      <c r="D88" s="116" t="s">
        <v>112</v>
      </c>
      <c r="E88" s="117" t="s">
        <v>480</v>
      </c>
      <c r="F88" s="118" t="s">
        <v>481</v>
      </c>
      <c r="G88" s="119" t="s">
        <v>243</v>
      </c>
      <c r="H88" s="120">
        <v>24</v>
      </c>
      <c r="I88" s="121"/>
      <c r="J88" s="121">
        <f>ROUND(I88*H88,2)</f>
        <v>0</v>
      </c>
      <c r="K88" s="118" t="s">
        <v>1</v>
      </c>
      <c r="L88" s="24"/>
      <c r="M88" s="44" t="s">
        <v>1</v>
      </c>
      <c r="N88" s="122" t="s">
        <v>32</v>
      </c>
      <c r="O88" s="123">
        <v>1.9690000000000001</v>
      </c>
      <c r="P88" s="123">
        <f>O88*H88</f>
        <v>47.256</v>
      </c>
      <c r="Q88" s="123">
        <v>0</v>
      </c>
      <c r="R88" s="123">
        <f>Q88*H88</f>
        <v>0</v>
      </c>
      <c r="S88" s="123">
        <v>0</v>
      </c>
      <c r="T88" s="124">
        <f>S88*H88</f>
        <v>0</v>
      </c>
      <c r="AR88" s="14" t="s">
        <v>116</v>
      </c>
      <c r="AT88" s="14" t="s">
        <v>112</v>
      </c>
      <c r="AU88" s="14" t="s">
        <v>69</v>
      </c>
      <c r="AY88" s="14" t="s">
        <v>110</v>
      </c>
      <c r="BE88" s="125">
        <f>IF(N88="základní",J88,0)</f>
        <v>0</v>
      </c>
      <c r="BF88" s="125">
        <f>IF(N88="snížená",J88,0)</f>
        <v>0</v>
      </c>
      <c r="BG88" s="125">
        <f>IF(N88="zákl. přenesená",J88,0)</f>
        <v>0</v>
      </c>
      <c r="BH88" s="125">
        <f>IF(N88="sníž. přenesená",J88,0)</f>
        <v>0</v>
      </c>
      <c r="BI88" s="125">
        <f>IF(N88="nulová",J88,0)</f>
        <v>0</v>
      </c>
      <c r="BJ88" s="14" t="s">
        <v>67</v>
      </c>
      <c r="BK88" s="125">
        <f>ROUND(I88*H88,2)</f>
        <v>0</v>
      </c>
      <c r="BL88" s="14" t="s">
        <v>116</v>
      </c>
      <c r="BM88" s="14" t="s">
        <v>482</v>
      </c>
    </row>
    <row r="89" spans="2:65" s="1" customFormat="1" ht="16.5" customHeight="1" x14ac:dyDescent="0.2">
      <c r="B89" s="115"/>
      <c r="C89" s="141" t="s">
        <v>152</v>
      </c>
      <c r="D89" s="141" t="s">
        <v>184</v>
      </c>
      <c r="E89" s="142" t="s">
        <v>446</v>
      </c>
      <c r="F89" s="143" t="s">
        <v>447</v>
      </c>
      <c r="G89" s="144" t="s">
        <v>243</v>
      </c>
      <c r="H89" s="145">
        <v>24</v>
      </c>
      <c r="I89" s="146"/>
      <c r="J89" s="146">
        <f>ROUND(I89*H89,2)</f>
        <v>0</v>
      </c>
      <c r="K89" s="143" t="s">
        <v>1</v>
      </c>
      <c r="L89" s="147"/>
      <c r="M89" s="148" t="s">
        <v>1</v>
      </c>
      <c r="N89" s="149" t="s">
        <v>32</v>
      </c>
      <c r="O89" s="123">
        <v>0</v>
      </c>
      <c r="P89" s="123">
        <f>O89*H89</f>
        <v>0</v>
      </c>
      <c r="Q89" s="123">
        <v>5.0939999999999999E-2</v>
      </c>
      <c r="R89" s="123">
        <f>Q89*H89</f>
        <v>1.2225600000000001</v>
      </c>
      <c r="S89" s="123">
        <v>0</v>
      </c>
      <c r="T89" s="124">
        <f>S89*H89</f>
        <v>0</v>
      </c>
      <c r="AR89" s="14" t="s">
        <v>158</v>
      </c>
      <c r="AT89" s="14" t="s">
        <v>184</v>
      </c>
      <c r="AU89" s="14" t="s">
        <v>69</v>
      </c>
      <c r="AY89" s="14" t="s">
        <v>110</v>
      </c>
      <c r="BE89" s="125">
        <f>IF(N89="základní",J89,0)</f>
        <v>0</v>
      </c>
      <c r="BF89" s="125">
        <f>IF(N89="snížená",J89,0)</f>
        <v>0</v>
      </c>
      <c r="BG89" s="125">
        <f>IF(N89="zákl. přenesená",J89,0)</f>
        <v>0</v>
      </c>
      <c r="BH89" s="125">
        <f>IF(N89="sníž. přenesená",J89,0)</f>
        <v>0</v>
      </c>
      <c r="BI89" s="125">
        <f>IF(N89="nulová",J89,0)</f>
        <v>0</v>
      </c>
      <c r="BJ89" s="14" t="s">
        <v>67</v>
      </c>
      <c r="BK89" s="125">
        <f>ROUND(I89*H89,2)</f>
        <v>0</v>
      </c>
      <c r="BL89" s="14" t="s">
        <v>116</v>
      </c>
      <c r="BM89" s="14" t="s">
        <v>483</v>
      </c>
    </row>
    <row r="90" spans="2:65" s="1" customFormat="1" ht="16.5" customHeight="1" x14ac:dyDescent="0.2">
      <c r="B90" s="115"/>
      <c r="C90" s="116" t="s">
        <v>69</v>
      </c>
      <c r="D90" s="116" t="s">
        <v>112</v>
      </c>
      <c r="E90" s="117" t="s">
        <v>159</v>
      </c>
      <c r="F90" s="118" t="s">
        <v>160</v>
      </c>
      <c r="G90" s="119" t="s">
        <v>131</v>
      </c>
      <c r="H90" s="120">
        <v>24</v>
      </c>
      <c r="I90" s="121"/>
      <c r="J90" s="121">
        <f>ROUND(I90*H90,2)</f>
        <v>0</v>
      </c>
      <c r="K90" s="118" t="s">
        <v>1</v>
      </c>
      <c r="L90" s="24"/>
      <c r="M90" s="44" t="s">
        <v>1</v>
      </c>
      <c r="N90" s="122" t="s">
        <v>32</v>
      </c>
      <c r="O90" s="123">
        <v>4.0000000000000001E-3</v>
      </c>
      <c r="P90" s="123">
        <f>O90*H90</f>
        <v>9.6000000000000002E-2</v>
      </c>
      <c r="Q90" s="123">
        <v>0</v>
      </c>
      <c r="R90" s="123">
        <f>Q90*H90</f>
        <v>0</v>
      </c>
      <c r="S90" s="123">
        <v>0</v>
      </c>
      <c r="T90" s="124">
        <f>S90*H90</f>
        <v>0</v>
      </c>
      <c r="AR90" s="14" t="s">
        <v>116</v>
      </c>
      <c r="AT90" s="14" t="s">
        <v>112</v>
      </c>
      <c r="AU90" s="14" t="s">
        <v>69</v>
      </c>
      <c r="AY90" s="14" t="s">
        <v>110</v>
      </c>
      <c r="BE90" s="125">
        <f>IF(N90="základní",J90,0)</f>
        <v>0</v>
      </c>
      <c r="BF90" s="125">
        <f>IF(N90="snížená",J90,0)</f>
        <v>0</v>
      </c>
      <c r="BG90" s="125">
        <f>IF(N90="zákl. přenesená",J90,0)</f>
        <v>0</v>
      </c>
      <c r="BH90" s="125">
        <f>IF(N90="sníž. přenesená",J90,0)</f>
        <v>0</v>
      </c>
      <c r="BI90" s="125">
        <f>IF(N90="nulová",J90,0)</f>
        <v>0</v>
      </c>
      <c r="BJ90" s="14" t="s">
        <v>67</v>
      </c>
      <c r="BK90" s="125">
        <f>ROUND(I90*H90,2)</f>
        <v>0</v>
      </c>
      <c r="BL90" s="14" t="s">
        <v>116</v>
      </c>
      <c r="BM90" s="14" t="s">
        <v>484</v>
      </c>
    </row>
    <row r="91" spans="2:65" s="11" customFormat="1" ht="16.5" customHeight="1" x14ac:dyDescent="0.2">
      <c r="B91" s="126"/>
      <c r="D91" s="127" t="s">
        <v>118</v>
      </c>
      <c r="E91" s="128" t="s">
        <v>1</v>
      </c>
      <c r="F91" s="129" t="s">
        <v>228</v>
      </c>
      <c r="H91" s="130">
        <v>24</v>
      </c>
      <c r="L91" s="126"/>
      <c r="M91" s="131"/>
      <c r="N91" s="132"/>
      <c r="O91" s="132"/>
      <c r="P91" s="132"/>
      <c r="Q91" s="132"/>
      <c r="R91" s="132"/>
      <c r="S91" s="132"/>
      <c r="T91" s="133"/>
      <c r="AT91" s="128" t="s">
        <v>118</v>
      </c>
      <c r="AU91" s="128" t="s">
        <v>69</v>
      </c>
      <c r="AV91" s="11" t="s">
        <v>69</v>
      </c>
      <c r="AW91" s="11" t="s">
        <v>24</v>
      </c>
      <c r="AX91" s="11" t="s">
        <v>67</v>
      </c>
      <c r="AY91" s="128" t="s">
        <v>110</v>
      </c>
    </row>
    <row r="92" spans="2:65" s="1" customFormat="1" ht="16.5" customHeight="1" x14ac:dyDescent="0.2">
      <c r="B92" s="115"/>
      <c r="C92" s="116" t="s">
        <v>128</v>
      </c>
      <c r="D92" s="116" t="s">
        <v>112</v>
      </c>
      <c r="E92" s="117" t="s">
        <v>164</v>
      </c>
      <c r="F92" s="118" t="s">
        <v>165</v>
      </c>
      <c r="G92" s="119" t="s">
        <v>131</v>
      </c>
      <c r="H92" s="120">
        <v>40</v>
      </c>
      <c r="I92" s="121"/>
      <c r="J92" s="121">
        <f>ROUND(I92*H92,2)</f>
        <v>0</v>
      </c>
      <c r="K92" s="118" t="s">
        <v>1</v>
      </c>
      <c r="L92" s="24"/>
      <c r="M92" s="44" t="s">
        <v>1</v>
      </c>
      <c r="N92" s="122" t="s">
        <v>32</v>
      </c>
      <c r="O92" s="123">
        <v>8.9999999999999993E-3</v>
      </c>
      <c r="P92" s="123">
        <f>O92*H92</f>
        <v>0.36</v>
      </c>
      <c r="Q92" s="123">
        <v>0</v>
      </c>
      <c r="R92" s="123">
        <f>Q92*H92</f>
        <v>0</v>
      </c>
      <c r="S92" s="123">
        <v>0</v>
      </c>
      <c r="T92" s="124">
        <f>S92*H92</f>
        <v>0</v>
      </c>
      <c r="AR92" s="14" t="s">
        <v>116</v>
      </c>
      <c r="AT92" s="14" t="s">
        <v>112</v>
      </c>
      <c r="AU92" s="14" t="s">
        <v>69</v>
      </c>
      <c r="AY92" s="14" t="s">
        <v>110</v>
      </c>
      <c r="BE92" s="125">
        <f>IF(N92="základní",J92,0)</f>
        <v>0</v>
      </c>
      <c r="BF92" s="125">
        <f>IF(N92="snížená",J92,0)</f>
        <v>0</v>
      </c>
      <c r="BG92" s="125">
        <f>IF(N92="zákl. přenesená",J92,0)</f>
        <v>0</v>
      </c>
      <c r="BH92" s="125">
        <f>IF(N92="sníž. přenesená",J92,0)</f>
        <v>0</v>
      </c>
      <c r="BI92" s="125">
        <f>IF(N92="nulová",J92,0)</f>
        <v>0</v>
      </c>
      <c r="BJ92" s="14" t="s">
        <v>67</v>
      </c>
      <c r="BK92" s="125">
        <f>ROUND(I92*H92,2)</f>
        <v>0</v>
      </c>
      <c r="BL92" s="14" t="s">
        <v>116</v>
      </c>
      <c r="BM92" s="14" t="s">
        <v>485</v>
      </c>
    </row>
    <row r="93" spans="2:65" s="11" customFormat="1" ht="16.5" customHeight="1" x14ac:dyDescent="0.2">
      <c r="B93" s="126"/>
      <c r="D93" s="127" t="s">
        <v>118</v>
      </c>
      <c r="E93" s="128" t="s">
        <v>1</v>
      </c>
      <c r="F93" s="129" t="s">
        <v>324</v>
      </c>
      <c r="H93" s="130">
        <v>40</v>
      </c>
      <c r="L93" s="126"/>
      <c r="M93" s="131"/>
      <c r="N93" s="132"/>
      <c r="O93" s="132"/>
      <c r="P93" s="132"/>
      <c r="Q93" s="132"/>
      <c r="R93" s="132"/>
      <c r="S93" s="132"/>
      <c r="T93" s="133"/>
      <c r="AT93" s="128" t="s">
        <v>118</v>
      </c>
      <c r="AU93" s="128" t="s">
        <v>69</v>
      </c>
      <c r="AV93" s="11" t="s">
        <v>69</v>
      </c>
      <c r="AW93" s="11" t="s">
        <v>24</v>
      </c>
      <c r="AX93" s="11" t="s">
        <v>67</v>
      </c>
      <c r="AY93" s="128" t="s">
        <v>110</v>
      </c>
    </row>
    <row r="94" spans="2:65" s="1" customFormat="1" ht="16.5" customHeight="1" x14ac:dyDescent="0.2">
      <c r="B94" s="115"/>
      <c r="C94" s="116" t="s">
        <v>116</v>
      </c>
      <c r="D94" s="116" t="s">
        <v>112</v>
      </c>
      <c r="E94" s="117" t="s">
        <v>168</v>
      </c>
      <c r="F94" s="118" t="s">
        <v>169</v>
      </c>
      <c r="G94" s="119" t="s">
        <v>170</v>
      </c>
      <c r="H94" s="120">
        <v>66.667000000000002</v>
      </c>
      <c r="I94" s="121"/>
      <c r="J94" s="121">
        <f>ROUND(I94*H94,2)</f>
        <v>0</v>
      </c>
      <c r="K94" s="118" t="s">
        <v>1</v>
      </c>
      <c r="L94" s="24"/>
      <c r="M94" s="44" t="s">
        <v>1</v>
      </c>
      <c r="N94" s="122" t="s">
        <v>32</v>
      </c>
      <c r="O94" s="123">
        <v>0</v>
      </c>
      <c r="P94" s="123">
        <f>O94*H94</f>
        <v>0</v>
      </c>
      <c r="Q94" s="123">
        <v>0</v>
      </c>
      <c r="R94" s="123">
        <f>Q94*H94</f>
        <v>0</v>
      </c>
      <c r="S94" s="123">
        <v>0</v>
      </c>
      <c r="T94" s="124">
        <f>S94*H94</f>
        <v>0</v>
      </c>
      <c r="AR94" s="14" t="s">
        <v>116</v>
      </c>
      <c r="AT94" s="14" t="s">
        <v>112</v>
      </c>
      <c r="AU94" s="14" t="s">
        <v>69</v>
      </c>
      <c r="AY94" s="14" t="s">
        <v>110</v>
      </c>
      <c r="BE94" s="125">
        <f>IF(N94="základní",J94,0)</f>
        <v>0</v>
      </c>
      <c r="BF94" s="125">
        <f>IF(N94="snížená",J94,0)</f>
        <v>0</v>
      </c>
      <c r="BG94" s="125">
        <f>IF(N94="zákl. přenesená",J94,0)</f>
        <v>0</v>
      </c>
      <c r="BH94" s="125">
        <f>IF(N94="sníž. přenesená",J94,0)</f>
        <v>0</v>
      </c>
      <c r="BI94" s="125">
        <f>IF(N94="nulová",J94,0)</f>
        <v>0</v>
      </c>
      <c r="BJ94" s="14" t="s">
        <v>67</v>
      </c>
      <c r="BK94" s="125">
        <f>ROUND(I94*H94,2)</f>
        <v>0</v>
      </c>
      <c r="BL94" s="14" t="s">
        <v>116</v>
      </c>
      <c r="BM94" s="14" t="s">
        <v>486</v>
      </c>
    </row>
    <row r="95" spans="2:65" s="11" customFormat="1" ht="16.5" customHeight="1" x14ac:dyDescent="0.2">
      <c r="B95" s="126"/>
      <c r="D95" s="127" t="s">
        <v>118</v>
      </c>
      <c r="E95" s="128" t="s">
        <v>1</v>
      </c>
      <c r="F95" s="129" t="s">
        <v>487</v>
      </c>
      <c r="H95" s="130">
        <v>66.667000000000002</v>
      </c>
      <c r="L95" s="126"/>
      <c r="M95" s="131"/>
      <c r="N95" s="132"/>
      <c r="O95" s="132"/>
      <c r="P95" s="132"/>
      <c r="Q95" s="132"/>
      <c r="R95" s="132"/>
      <c r="S95" s="132"/>
      <c r="T95" s="133"/>
      <c r="AT95" s="128" t="s">
        <v>118</v>
      </c>
      <c r="AU95" s="128" t="s">
        <v>69</v>
      </c>
      <c r="AV95" s="11" t="s">
        <v>69</v>
      </c>
      <c r="AW95" s="11" t="s">
        <v>24</v>
      </c>
      <c r="AX95" s="11" t="s">
        <v>67</v>
      </c>
      <c r="AY95" s="128" t="s">
        <v>110</v>
      </c>
    </row>
    <row r="96" spans="2:65" s="1" customFormat="1" ht="16.5" customHeight="1" x14ac:dyDescent="0.2">
      <c r="B96" s="115"/>
      <c r="C96" s="116" t="s">
        <v>138</v>
      </c>
      <c r="D96" s="116" t="s">
        <v>112</v>
      </c>
      <c r="E96" s="117" t="s">
        <v>174</v>
      </c>
      <c r="F96" s="118" t="s">
        <v>175</v>
      </c>
      <c r="G96" s="119" t="s">
        <v>131</v>
      </c>
      <c r="H96" s="120">
        <v>40</v>
      </c>
      <c r="I96" s="121"/>
      <c r="J96" s="121">
        <f>ROUND(I96*H96,2)</f>
        <v>0</v>
      </c>
      <c r="K96" s="118" t="s">
        <v>1</v>
      </c>
      <c r="L96" s="24"/>
      <c r="M96" s="44" t="s">
        <v>1</v>
      </c>
      <c r="N96" s="122" t="s">
        <v>32</v>
      </c>
      <c r="O96" s="123">
        <v>0.29899999999999999</v>
      </c>
      <c r="P96" s="123">
        <f>O96*H96</f>
        <v>11.959999999999999</v>
      </c>
      <c r="Q96" s="123">
        <v>0</v>
      </c>
      <c r="R96" s="123">
        <f>Q96*H96</f>
        <v>0</v>
      </c>
      <c r="S96" s="123">
        <v>0</v>
      </c>
      <c r="T96" s="124">
        <f>S96*H96</f>
        <v>0</v>
      </c>
      <c r="AR96" s="14" t="s">
        <v>116</v>
      </c>
      <c r="AT96" s="14" t="s">
        <v>112</v>
      </c>
      <c r="AU96" s="14" t="s">
        <v>69</v>
      </c>
      <c r="AY96" s="14" t="s">
        <v>110</v>
      </c>
      <c r="BE96" s="125">
        <f>IF(N96="základní",J96,0)</f>
        <v>0</v>
      </c>
      <c r="BF96" s="125">
        <f>IF(N96="snížená",J96,0)</f>
        <v>0</v>
      </c>
      <c r="BG96" s="125">
        <f>IF(N96="zákl. přenesená",J96,0)</f>
        <v>0</v>
      </c>
      <c r="BH96" s="125">
        <f>IF(N96="sníž. přenesená",J96,0)</f>
        <v>0</v>
      </c>
      <c r="BI96" s="125">
        <f>IF(N96="nulová",J96,0)</f>
        <v>0</v>
      </c>
      <c r="BJ96" s="14" t="s">
        <v>67</v>
      </c>
      <c r="BK96" s="125">
        <f>ROUND(I96*H96,2)</f>
        <v>0</v>
      </c>
      <c r="BL96" s="14" t="s">
        <v>116</v>
      </c>
      <c r="BM96" s="14" t="s">
        <v>488</v>
      </c>
    </row>
    <row r="97" spans="2:65" s="11" customFormat="1" ht="16.5" customHeight="1" x14ac:dyDescent="0.2">
      <c r="B97" s="126"/>
      <c r="D97" s="127" t="s">
        <v>118</v>
      </c>
      <c r="E97" s="128" t="s">
        <v>1</v>
      </c>
      <c r="F97" s="129" t="s">
        <v>324</v>
      </c>
      <c r="H97" s="130">
        <v>40</v>
      </c>
      <c r="L97" s="126"/>
      <c r="M97" s="131"/>
      <c r="N97" s="132"/>
      <c r="O97" s="132"/>
      <c r="P97" s="132"/>
      <c r="Q97" s="132"/>
      <c r="R97" s="132"/>
      <c r="S97" s="132"/>
      <c r="T97" s="133"/>
      <c r="AT97" s="128" t="s">
        <v>118</v>
      </c>
      <c r="AU97" s="128" t="s">
        <v>69</v>
      </c>
      <c r="AV97" s="11" t="s">
        <v>69</v>
      </c>
      <c r="AW97" s="11" t="s">
        <v>24</v>
      </c>
      <c r="AX97" s="11" t="s">
        <v>67</v>
      </c>
      <c r="AY97" s="128" t="s">
        <v>110</v>
      </c>
    </row>
    <row r="98" spans="2:65" s="1" customFormat="1" ht="16.5" customHeight="1" x14ac:dyDescent="0.2">
      <c r="B98" s="115"/>
      <c r="C98" s="141" t="s">
        <v>158</v>
      </c>
      <c r="D98" s="141" t="s">
        <v>184</v>
      </c>
      <c r="E98" s="142" t="s">
        <v>190</v>
      </c>
      <c r="F98" s="143" t="s">
        <v>191</v>
      </c>
      <c r="G98" s="144" t="s">
        <v>170</v>
      </c>
      <c r="H98" s="145">
        <v>66.667000000000002</v>
      </c>
      <c r="I98" s="146"/>
      <c r="J98" s="146">
        <f>ROUND(I98*H98,2)</f>
        <v>0</v>
      </c>
      <c r="K98" s="143" t="s">
        <v>1</v>
      </c>
      <c r="L98" s="147"/>
      <c r="M98" s="148" t="s">
        <v>1</v>
      </c>
      <c r="N98" s="149" t="s">
        <v>32</v>
      </c>
      <c r="O98" s="123">
        <v>0</v>
      </c>
      <c r="P98" s="123">
        <f>O98*H98</f>
        <v>0</v>
      </c>
      <c r="Q98" s="123">
        <v>1</v>
      </c>
      <c r="R98" s="123">
        <f>Q98*H98</f>
        <v>66.667000000000002</v>
      </c>
      <c r="S98" s="123">
        <v>0</v>
      </c>
      <c r="T98" s="124">
        <f>S98*H98</f>
        <v>0</v>
      </c>
      <c r="AR98" s="14" t="s">
        <v>158</v>
      </c>
      <c r="AT98" s="14" t="s">
        <v>184</v>
      </c>
      <c r="AU98" s="14" t="s">
        <v>69</v>
      </c>
      <c r="AY98" s="14" t="s">
        <v>110</v>
      </c>
      <c r="BE98" s="125">
        <f>IF(N98="základní",J98,0)</f>
        <v>0</v>
      </c>
      <c r="BF98" s="125">
        <f>IF(N98="snížená",J98,0)</f>
        <v>0</v>
      </c>
      <c r="BG98" s="125">
        <f>IF(N98="zákl. přenesená",J98,0)</f>
        <v>0</v>
      </c>
      <c r="BH98" s="125">
        <f>IF(N98="sníž. přenesená",J98,0)</f>
        <v>0</v>
      </c>
      <c r="BI98" s="125">
        <f>IF(N98="nulová",J98,0)</f>
        <v>0</v>
      </c>
      <c r="BJ98" s="14" t="s">
        <v>67</v>
      </c>
      <c r="BK98" s="125">
        <f>ROUND(I98*H98,2)</f>
        <v>0</v>
      </c>
      <c r="BL98" s="14" t="s">
        <v>116</v>
      </c>
      <c r="BM98" s="14" t="s">
        <v>489</v>
      </c>
    </row>
    <row r="99" spans="2:65" s="11" customFormat="1" ht="16.5" customHeight="1" x14ac:dyDescent="0.2">
      <c r="B99" s="126"/>
      <c r="D99" s="127" t="s">
        <v>118</v>
      </c>
      <c r="E99" s="128" t="s">
        <v>1</v>
      </c>
      <c r="F99" s="129" t="s">
        <v>487</v>
      </c>
      <c r="H99" s="130">
        <v>66.667000000000002</v>
      </c>
      <c r="L99" s="126"/>
      <c r="M99" s="156"/>
      <c r="N99" s="157"/>
      <c r="O99" s="157"/>
      <c r="P99" s="157"/>
      <c r="Q99" s="157"/>
      <c r="R99" s="157"/>
      <c r="S99" s="157"/>
      <c r="T99" s="158"/>
      <c r="AT99" s="128" t="s">
        <v>118</v>
      </c>
      <c r="AU99" s="128" t="s">
        <v>69</v>
      </c>
      <c r="AV99" s="11" t="s">
        <v>69</v>
      </c>
      <c r="AW99" s="11" t="s">
        <v>24</v>
      </c>
      <c r="AX99" s="11" t="s">
        <v>67</v>
      </c>
      <c r="AY99" s="128" t="s">
        <v>110</v>
      </c>
    </row>
    <row r="100" spans="2:65" s="1" customFormat="1" ht="6.9" customHeight="1" x14ac:dyDescent="0.2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24"/>
    </row>
  </sheetData>
  <autoFilter ref="C80:K99"/>
  <mergeCells count="8">
    <mergeCell ref="E71:H71"/>
    <mergeCell ref="E73:H73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4"/>
  <sheetViews>
    <sheetView showGridLines="0" topLeftCell="A145" zoomScaleNormal="100" zoomScaleSheetLayoutView="40" workbookViewId="0">
      <selection activeCell="C163" sqref="C163:K163"/>
    </sheetView>
  </sheetViews>
  <sheetFormatPr defaultColWidth="9.28515625" defaultRowHeight="10.199999999999999" x14ac:dyDescent="0.2"/>
  <cols>
    <col min="1" max="1" width="8.28515625" style="188" customWidth="1"/>
    <col min="2" max="2" width="1.7109375" style="188" customWidth="1"/>
    <col min="3" max="3" width="4.140625" style="188" customWidth="1"/>
    <col min="4" max="4" width="6.85546875" style="188" customWidth="1"/>
    <col min="5" max="5" width="17.140625" style="188" customWidth="1"/>
    <col min="6" max="6" width="100.85546875" style="188" customWidth="1"/>
    <col min="7" max="7" width="8.7109375" style="188" customWidth="1"/>
    <col min="8" max="8" width="11.140625" style="188" customWidth="1"/>
    <col min="9" max="9" width="14.140625" style="188" customWidth="1"/>
    <col min="10" max="10" width="23.42578125" style="188" customWidth="1"/>
    <col min="11" max="12" width="15.42578125" style="188" customWidth="1"/>
    <col min="13" max="13" width="10.85546875" style="188" hidden="1" customWidth="1"/>
    <col min="14" max="14" width="0" style="188" hidden="1" customWidth="1"/>
    <col min="15" max="20" width="14.140625" style="188" hidden="1" customWidth="1"/>
    <col min="21" max="21" width="16.28515625" style="188" hidden="1" customWidth="1"/>
    <col min="22" max="22" width="12.28515625" style="188" customWidth="1"/>
    <col min="23" max="23" width="16.28515625" style="188" customWidth="1"/>
    <col min="24" max="24" width="12.28515625" style="188" customWidth="1"/>
    <col min="25" max="25" width="15" style="188" customWidth="1"/>
    <col min="26" max="26" width="11" style="188" customWidth="1"/>
    <col min="27" max="27" width="15" style="188" customWidth="1"/>
    <col min="28" max="28" width="16.28515625" style="188" customWidth="1"/>
    <col min="29" max="29" width="11" style="188" customWidth="1"/>
    <col min="30" max="30" width="15" style="188" customWidth="1"/>
    <col min="31" max="31" width="16.28515625" style="188" customWidth="1"/>
    <col min="32" max="38" width="9.28515625" style="188"/>
    <col min="39" max="70" width="0" style="188" hidden="1" customWidth="1"/>
    <col min="71" max="16384" width="9.28515625" style="188"/>
  </cols>
  <sheetData>
    <row r="1" spans="1:46" x14ac:dyDescent="0.2">
      <c r="A1" s="74"/>
    </row>
    <row r="2" spans="1:46" ht="36.9" customHeight="1" x14ac:dyDescent="0.2">
      <c r="L2" s="588" t="s">
        <v>5</v>
      </c>
      <c r="M2" s="586"/>
      <c r="N2" s="586"/>
      <c r="O2" s="586"/>
      <c r="P2" s="586"/>
      <c r="Q2" s="586"/>
      <c r="R2" s="586"/>
      <c r="S2" s="586"/>
      <c r="T2" s="586"/>
      <c r="U2" s="586"/>
      <c r="V2" s="586"/>
      <c r="AT2" s="187" t="s">
        <v>622</v>
      </c>
    </row>
    <row r="3" spans="1:46" ht="6.9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87" t="s">
        <v>69</v>
      </c>
    </row>
    <row r="4" spans="1:46" ht="24.9" hidden="1" customHeight="1" x14ac:dyDescent="0.2">
      <c r="B4" s="17"/>
      <c r="D4" s="18" t="s">
        <v>73</v>
      </c>
      <c r="L4" s="17"/>
      <c r="M4" s="19" t="s">
        <v>10</v>
      </c>
      <c r="AT4" s="187" t="s">
        <v>3</v>
      </c>
    </row>
    <row r="5" spans="1:46" ht="6.9" hidden="1" customHeight="1" x14ac:dyDescent="0.2">
      <c r="B5" s="17"/>
      <c r="L5" s="17"/>
    </row>
    <row r="6" spans="1:46" ht="12" hidden="1" customHeight="1" x14ac:dyDescent="0.2">
      <c r="B6" s="17"/>
      <c r="D6" s="194" t="s">
        <v>13</v>
      </c>
      <c r="L6" s="17"/>
    </row>
    <row r="7" spans="1:46" ht="16.5" hidden="1" customHeight="1" x14ac:dyDescent="0.2">
      <c r="B7" s="17"/>
      <c r="E7" s="621" t="str">
        <f>'[2]Rekapitulace stavby'!K6</f>
        <v>Opravy vnitřního oplocení obj.č.047 a 068</v>
      </c>
      <c r="F7" s="622"/>
      <c r="G7" s="622"/>
      <c r="H7" s="622"/>
      <c r="L7" s="17"/>
    </row>
    <row r="8" spans="1:46" s="193" customFormat="1" ht="12" hidden="1" customHeight="1" x14ac:dyDescent="0.2">
      <c r="B8" s="24"/>
      <c r="D8" s="194" t="s">
        <v>74</v>
      </c>
      <c r="L8" s="24"/>
    </row>
    <row r="9" spans="1:46" s="193" customFormat="1" ht="36.9" hidden="1" customHeight="1" x14ac:dyDescent="0.2">
      <c r="B9" s="24"/>
      <c r="E9" s="603" t="s">
        <v>623</v>
      </c>
      <c r="F9" s="577"/>
      <c r="G9" s="577"/>
      <c r="H9" s="577"/>
      <c r="L9" s="24"/>
    </row>
    <row r="10" spans="1:46" s="193" customFormat="1" hidden="1" x14ac:dyDescent="0.2">
      <c r="B10" s="24"/>
      <c r="L10" s="24"/>
    </row>
    <row r="11" spans="1:46" s="193" customFormat="1" ht="12" hidden="1" customHeight="1" x14ac:dyDescent="0.2">
      <c r="B11" s="24"/>
      <c r="D11" s="194" t="s">
        <v>14</v>
      </c>
      <c r="F11" s="187" t="s">
        <v>1</v>
      </c>
      <c r="I11" s="194" t="s">
        <v>15</v>
      </c>
      <c r="J11" s="187" t="s">
        <v>1</v>
      </c>
      <c r="L11" s="24"/>
    </row>
    <row r="12" spans="1:46" s="193" customFormat="1" ht="12" hidden="1" customHeight="1" x14ac:dyDescent="0.2">
      <c r="B12" s="24"/>
      <c r="D12" s="194" t="s">
        <v>16</v>
      </c>
      <c r="F12" s="187" t="s">
        <v>17</v>
      </c>
      <c r="I12" s="194" t="s">
        <v>18</v>
      </c>
      <c r="J12" s="184" t="str">
        <f>'[2]Rekapitulace stavby'!AN8</f>
        <v>22.2.2019</v>
      </c>
      <c r="L12" s="24"/>
    </row>
    <row r="13" spans="1:46" s="193" customFormat="1" ht="10.95" hidden="1" customHeight="1" x14ac:dyDescent="0.2">
      <c r="B13" s="24"/>
      <c r="L13" s="24"/>
    </row>
    <row r="14" spans="1:46" s="193" customFormat="1" ht="12" hidden="1" customHeight="1" x14ac:dyDescent="0.2">
      <c r="B14" s="24"/>
      <c r="D14" s="194" t="s">
        <v>19</v>
      </c>
      <c r="I14" s="194" t="s">
        <v>20</v>
      </c>
      <c r="J14" s="187" t="str">
        <f>IF('[2]Rekapitulace stavby'!AN10="","",'[2]Rekapitulace stavby'!AN10)</f>
        <v/>
      </c>
      <c r="L14" s="24"/>
    </row>
    <row r="15" spans="1:46" s="193" customFormat="1" ht="18" hidden="1" customHeight="1" x14ac:dyDescent="0.2">
      <c r="B15" s="24"/>
      <c r="E15" s="187" t="str">
        <f>IF('[2]Rekapitulace stavby'!E11="","",'[2]Rekapitulace stavby'!E11)</f>
        <v xml:space="preserve"> </v>
      </c>
      <c r="I15" s="194" t="s">
        <v>21</v>
      </c>
      <c r="J15" s="187" t="str">
        <f>IF('[2]Rekapitulace stavby'!AN11="","",'[2]Rekapitulace stavby'!AN11)</f>
        <v/>
      </c>
      <c r="L15" s="24"/>
    </row>
    <row r="16" spans="1:46" s="193" customFormat="1" ht="6.9" hidden="1" customHeight="1" x14ac:dyDescent="0.2">
      <c r="B16" s="24"/>
      <c r="L16" s="24"/>
    </row>
    <row r="17" spans="2:12" s="193" customFormat="1" ht="12" hidden="1" customHeight="1" x14ac:dyDescent="0.2">
      <c r="B17" s="24"/>
      <c r="D17" s="194" t="s">
        <v>22</v>
      </c>
      <c r="I17" s="194" t="s">
        <v>20</v>
      </c>
      <c r="J17" s="187" t="str">
        <f>'[2]Rekapitulace stavby'!AN13</f>
        <v/>
      </c>
      <c r="L17" s="24"/>
    </row>
    <row r="18" spans="2:12" s="193" customFormat="1" ht="18" hidden="1" customHeight="1" x14ac:dyDescent="0.2">
      <c r="B18" s="24"/>
      <c r="E18" s="623" t="str">
        <f>'[2]Rekapitulace stavby'!E14</f>
        <v xml:space="preserve"> </v>
      </c>
      <c r="F18" s="623"/>
      <c r="G18" s="623"/>
      <c r="H18" s="623"/>
      <c r="I18" s="194" t="s">
        <v>21</v>
      </c>
      <c r="J18" s="187" t="str">
        <f>'[2]Rekapitulace stavby'!AN14</f>
        <v/>
      </c>
      <c r="L18" s="24"/>
    </row>
    <row r="19" spans="2:12" s="193" customFormat="1" ht="6.9" hidden="1" customHeight="1" x14ac:dyDescent="0.2">
      <c r="B19" s="24"/>
      <c r="L19" s="24"/>
    </row>
    <row r="20" spans="2:12" s="193" customFormat="1" ht="12" hidden="1" customHeight="1" x14ac:dyDescent="0.2">
      <c r="B20" s="24"/>
      <c r="D20" s="194" t="s">
        <v>23</v>
      </c>
      <c r="I20" s="194" t="s">
        <v>20</v>
      </c>
      <c r="J20" s="187" t="str">
        <f>IF('[2]Rekapitulace stavby'!AN16="","",'[2]Rekapitulace stavby'!AN16)</f>
        <v/>
      </c>
      <c r="L20" s="24"/>
    </row>
    <row r="21" spans="2:12" s="193" customFormat="1" ht="18" hidden="1" customHeight="1" x14ac:dyDescent="0.2">
      <c r="B21" s="24"/>
      <c r="E21" s="187" t="str">
        <f>IF('[2]Rekapitulace stavby'!E17="","",'[2]Rekapitulace stavby'!E17)</f>
        <v xml:space="preserve"> </v>
      </c>
      <c r="I21" s="194" t="s">
        <v>21</v>
      </c>
      <c r="J21" s="187" t="str">
        <f>IF('[2]Rekapitulace stavby'!AN17="","",'[2]Rekapitulace stavby'!AN17)</f>
        <v/>
      </c>
      <c r="L21" s="24"/>
    </row>
    <row r="22" spans="2:12" s="193" customFormat="1" ht="6.9" hidden="1" customHeight="1" x14ac:dyDescent="0.2">
      <c r="B22" s="24"/>
      <c r="L22" s="24"/>
    </row>
    <row r="23" spans="2:12" s="193" customFormat="1" ht="12" hidden="1" customHeight="1" x14ac:dyDescent="0.2">
      <c r="B23" s="24"/>
      <c r="D23" s="194" t="s">
        <v>25</v>
      </c>
      <c r="I23" s="194" t="s">
        <v>20</v>
      </c>
      <c r="J23" s="187" t="str">
        <f>IF('[2]Rekapitulace stavby'!AN19="","",'[2]Rekapitulace stavby'!AN19)</f>
        <v>60162694</v>
      </c>
      <c r="L23" s="24"/>
    </row>
    <row r="24" spans="2:12" s="193" customFormat="1" ht="18" hidden="1" customHeight="1" x14ac:dyDescent="0.2">
      <c r="B24" s="24"/>
      <c r="E24" s="187" t="str">
        <f>IF('[2]Rekapitulace stavby'!E20="","",'[2]Rekapitulace stavby'!E20)</f>
        <v>PS 0401 Liberec</v>
      </c>
      <c r="I24" s="194" t="s">
        <v>21</v>
      </c>
      <c r="J24" s="187" t="str">
        <f>IF('[2]Rekapitulace stavby'!AN20="","",'[2]Rekapitulace stavby'!AN20)</f>
        <v>CZ60162694</v>
      </c>
      <c r="L24" s="24"/>
    </row>
    <row r="25" spans="2:12" s="193" customFormat="1" ht="6.9" hidden="1" customHeight="1" x14ac:dyDescent="0.2">
      <c r="B25" s="24"/>
      <c r="L25" s="24"/>
    </row>
    <row r="26" spans="2:12" s="193" customFormat="1" ht="12" hidden="1" customHeight="1" x14ac:dyDescent="0.2">
      <c r="B26" s="24"/>
      <c r="D26" s="194" t="s">
        <v>26</v>
      </c>
      <c r="L26" s="24"/>
    </row>
    <row r="27" spans="2:12" s="192" customFormat="1" ht="16.5" hidden="1" customHeight="1" x14ac:dyDescent="0.2">
      <c r="B27" s="75"/>
      <c r="E27" s="589" t="s">
        <v>1</v>
      </c>
      <c r="F27" s="589"/>
      <c r="G27" s="589"/>
      <c r="H27" s="589"/>
      <c r="L27" s="75"/>
    </row>
    <row r="28" spans="2:12" s="193" customFormat="1" ht="6.9" hidden="1" customHeight="1" x14ac:dyDescent="0.2">
      <c r="B28" s="24"/>
      <c r="L28" s="24"/>
    </row>
    <row r="29" spans="2:12" s="193" customFormat="1" ht="6.9" hidden="1" customHeight="1" x14ac:dyDescent="0.2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93" customFormat="1" ht="25.35" hidden="1" customHeight="1" x14ac:dyDescent="0.2">
      <c r="B30" s="24"/>
      <c r="D30" s="76" t="s">
        <v>27</v>
      </c>
      <c r="J30" s="190">
        <f>ROUND(J85, 2)</f>
        <v>0</v>
      </c>
      <c r="L30" s="24"/>
    </row>
    <row r="31" spans="2:12" s="193" customFormat="1" ht="6.9" hidden="1" customHeight="1" x14ac:dyDescent="0.2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93" customFormat="1" ht="14.4" hidden="1" customHeight="1" x14ac:dyDescent="0.2">
      <c r="B32" s="24"/>
      <c r="F32" s="186" t="s">
        <v>29</v>
      </c>
      <c r="I32" s="186" t="s">
        <v>28</v>
      </c>
      <c r="J32" s="186" t="s">
        <v>30</v>
      </c>
      <c r="L32" s="24"/>
    </row>
    <row r="33" spans="2:12" s="193" customFormat="1" ht="14.4" hidden="1" customHeight="1" x14ac:dyDescent="0.2">
      <c r="B33" s="24"/>
      <c r="D33" s="194" t="s">
        <v>31</v>
      </c>
      <c r="E33" s="194" t="s">
        <v>32</v>
      </c>
      <c r="F33" s="77">
        <f>ROUND((SUM(BE85:BE154)),  2)</f>
        <v>0</v>
      </c>
      <c r="I33" s="185">
        <v>0.21</v>
      </c>
      <c r="J33" s="77">
        <f>ROUND(((SUM(BE85:BE154))*I33),  2)</f>
        <v>0</v>
      </c>
      <c r="L33" s="24"/>
    </row>
    <row r="34" spans="2:12" s="193" customFormat="1" ht="14.4" hidden="1" customHeight="1" x14ac:dyDescent="0.2">
      <c r="B34" s="24"/>
      <c r="E34" s="194" t="s">
        <v>33</v>
      </c>
      <c r="F34" s="77">
        <f>ROUND((SUM(BF85:BF154)),  2)</f>
        <v>0</v>
      </c>
      <c r="I34" s="185">
        <v>0.15</v>
      </c>
      <c r="J34" s="77">
        <f>ROUND(((SUM(BF85:BF154))*I34),  2)</f>
        <v>0</v>
      </c>
      <c r="L34" s="24"/>
    </row>
    <row r="35" spans="2:12" s="193" customFormat="1" ht="14.4" hidden="1" customHeight="1" x14ac:dyDescent="0.2">
      <c r="B35" s="24"/>
      <c r="E35" s="194" t="s">
        <v>34</v>
      </c>
      <c r="F35" s="77">
        <f>ROUND((SUM(BG85:BG154)),  2)</f>
        <v>0</v>
      </c>
      <c r="I35" s="185">
        <v>0.21</v>
      </c>
      <c r="J35" s="77">
        <f>0</f>
        <v>0</v>
      </c>
      <c r="L35" s="24"/>
    </row>
    <row r="36" spans="2:12" s="193" customFormat="1" ht="14.4" hidden="1" customHeight="1" x14ac:dyDescent="0.2">
      <c r="B36" s="24"/>
      <c r="E36" s="194" t="s">
        <v>35</v>
      </c>
      <c r="F36" s="77">
        <f>ROUND((SUM(BH85:BH154)),  2)</f>
        <v>0</v>
      </c>
      <c r="I36" s="185">
        <v>0.15</v>
      </c>
      <c r="J36" s="77">
        <f>0</f>
        <v>0</v>
      </c>
      <c r="L36" s="24"/>
    </row>
    <row r="37" spans="2:12" s="193" customFormat="1" ht="14.4" hidden="1" customHeight="1" x14ac:dyDescent="0.2">
      <c r="B37" s="24"/>
      <c r="E37" s="194" t="s">
        <v>36</v>
      </c>
      <c r="F37" s="77">
        <f>ROUND((SUM(BI85:BI154)),  2)</f>
        <v>0</v>
      </c>
      <c r="I37" s="185">
        <v>0</v>
      </c>
      <c r="J37" s="77">
        <f>0</f>
        <v>0</v>
      </c>
      <c r="L37" s="24"/>
    </row>
    <row r="38" spans="2:12" s="193" customFormat="1" ht="6.9" hidden="1" customHeight="1" x14ac:dyDescent="0.2">
      <c r="B38" s="24"/>
      <c r="L38" s="24"/>
    </row>
    <row r="39" spans="2:12" s="193" customFormat="1" ht="25.35" hidden="1" customHeight="1" x14ac:dyDescent="0.2">
      <c r="B39" s="24"/>
      <c r="C39" s="78"/>
      <c r="D39" s="79" t="s">
        <v>37</v>
      </c>
      <c r="E39" s="48"/>
      <c r="F39" s="48"/>
      <c r="G39" s="80" t="s">
        <v>38</v>
      </c>
      <c r="H39" s="81" t="s">
        <v>39</v>
      </c>
      <c r="I39" s="48"/>
      <c r="J39" s="82">
        <f>SUM(J30:J37)</f>
        <v>0</v>
      </c>
      <c r="K39" s="83"/>
      <c r="L39" s="24"/>
    </row>
    <row r="40" spans="2:12" s="193" customFormat="1" ht="14.4" hidden="1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1" spans="2:12" hidden="1" x14ac:dyDescent="0.2"/>
    <row r="42" spans="2:12" hidden="1" x14ac:dyDescent="0.2"/>
    <row r="43" spans="2:12" hidden="1" x14ac:dyDescent="0.2"/>
    <row r="44" spans="2:12" s="193" customFormat="1" ht="6.9" customHeight="1" x14ac:dyDescent="0.2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93" customFormat="1" ht="24.9" customHeight="1" x14ac:dyDescent="0.2">
      <c r="B45" s="24"/>
      <c r="C45" s="18" t="s">
        <v>75</v>
      </c>
      <c r="L45" s="24"/>
    </row>
    <row r="46" spans="2:12" s="193" customFormat="1" ht="6.9" customHeight="1" x14ac:dyDescent="0.2">
      <c r="B46" s="24"/>
      <c r="L46" s="24"/>
    </row>
    <row r="47" spans="2:12" s="193" customFormat="1" ht="12" customHeight="1" x14ac:dyDescent="0.2">
      <c r="B47" s="24"/>
      <c r="C47" s="194" t="s">
        <v>13</v>
      </c>
      <c r="L47" s="24"/>
    </row>
    <row r="48" spans="2:12" s="193" customFormat="1" ht="16.5" customHeight="1" x14ac:dyDescent="0.2">
      <c r="B48" s="24"/>
      <c r="E48" s="621" t="s">
        <v>707</v>
      </c>
      <c r="F48" s="622"/>
      <c r="G48" s="622"/>
      <c r="H48" s="622"/>
      <c r="L48" s="409" t="s">
        <v>875</v>
      </c>
    </row>
    <row r="49" spans="2:47" s="193" customFormat="1" ht="12" customHeight="1" x14ac:dyDescent="0.2">
      <c r="B49" s="24"/>
      <c r="C49" s="194" t="s">
        <v>74</v>
      </c>
      <c r="L49" s="24"/>
    </row>
    <row r="50" spans="2:47" s="193" customFormat="1" ht="16.5" customHeight="1" x14ac:dyDescent="0.2">
      <c r="B50" s="24"/>
      <c r="E50" s="603" t="s">
        <v>864</v>
      </c>
      <c r="F50" s="577"/>
      <c r="G50" s="577"/>
      <c r="H50" s="577"/>
      <c r="L50" s="24"/>
    </row>
    <row r="51" spans="2:47" s="193" customFormat="1" ht="6.9" customHeight="1" x14ac:dyDescent="0.2">
      <c r="B51" s="24"/>
      <c r="L51" s="24"/>
    </row>
    <row r="52" spans="2:47" s="193" customFormat="1" ht="12" customHeight="1" x14ac:dyDescent="0.2">
      <c r="B52" s="24"/>
      <c r="C52" s="194" t="s">
        <v>16</v>
      </c>
      <c r="E52" s="258" t="s">
        <v>743</v>
      </c>
      <c r="F52" s="187" t="str">
        <f>F12</f>
        <v xml:space="preserve"> </v>
      </c>
      <c r="I52" s="194" t="s">
        <v>18</v>
      </c>
      <c r="J52" s="184">
        <v>43524</v>
      </c>
      <c r="L52" s="24"/>
    </row>
    <row r="53" spans="2:47" s="193" customFormat="1" ht="6.9" customHeight="1" x14ac:dyDescent="0.2">
      <c r="B53" s="24"/>
      <c r="L53" s="24"/>
    </row>
    <row r="54" spans="2:47" s="193" customFormat="1" ht="13.65" customHeight="1" x14ac:dyDescent="0.2">
      <c r="B54" s="24"/>
      <c r="C54" s="194" t="s">
        <v>19</v>
      </c>
      <c r="F54" s="187" t="str">
        <f>E15</f>
        <v xml:space="preserve"> </v>
      </c>
      <c r="I54" s="194" t="s">
        <v>23</v>
      </c>
      <c r="J54" s="189" t="str">
        <f>E21</f>
        <v xml:space="preserve"> </v>
      </c>
      <c r="L54" s="24"/>
    </row>
    <row r="55" spans="2:47" s="193" customFormat="1" ht="13.65" customHeight="1" x14ac:dyDescent="0.2">
      <c r="B55" s="24"/>
      <c r="C55" s="194" t="s">
        <v>22</v>
      </c>
      <c r="F55" s="187" t="str">
        <f>IF(E18="","",E18)</f>
        <v xml:space="preserve"> </v>
      </c>
      <c r="I55" s="194" t="s">
        <v>25</v>
      </c>
      <c r="J55" s="189" t="str">
        <f>E24</f>
        <v>PS 0401 Liberec</v>
      </c>
      <c r="L55" s="24"/>
    </row>
    <row r="56" spans="2:47" s="193" customFormat="1" ht="10.35" customHeight="1" x14ac:dyDescent="0.2">
      <c r="B56" s="24"/>
      <c r="L56" s="24"/>
    </row>
    <row r="57" spans="2:47" s="193" customFormat="1" ht="29.25" customHeight="1" x14ac:dyDescent="0.2">
      <c r="B57" s="24"/>
      <c r="C57" s="84" t="s">
        <v>76</v>
      </c>
      <c r="D57" s="78"/>
      <c r="E57" s="78"/>
      <c r="F57" s="78"/>
      <c r="G57" s="78"/>
      <c r="H57" s="78"/>
      <c r="I57" s="78"/>
      <c r="J57" s="85" t="s">
        <v>77</v>
      </c>
      <c r="K57" s="78"/>
      <c r="L57" s="24"/>
    </row>
    <row r="58" spans="2:47" s="193" customFormat="1" ht="10.35" customHeight="1" x14ac:dyDescent="0.2">
      <c r="B58" s="24"/>
      <c r="L58" s="24"/>
    </row>
    <row r="59" spans="2:47" s="193" customFormat="1" ht="22.95" customHeight="1" x14ac:dyDescent="0.2">
      <c r="B59" s="24"/>
      <c r="C59" s="86" t="s">
        <v>78</v>
      </c>
      <c r="J59" s="190">
        <f>SUM(J60:J64)</f>
        <v>0</v>
      </c>
      <c r="K59" s="125"/>
      <c r="L59" s="176"/>
      <c r="AU59" s="187" t="s">
        <v>79</v>
      </c>
    </row>
    <row r="60" spans="2:47" s="7" customFormat="1" ht="24.9" customHeight="1" x14ac:dyDescent="0.2">
      <c r="B60" s="87"/>
      <c r="D60" s="88" t="s">
        <v>624</v>
      </c>
      <c r="E60" s="89"/>
      <c r="F60" s="89"/>
      <c r="G60" s="89"/>
      <c r="H60" s="89"/>
      <c r="I60" s="89"/>
      <c r="J60" s="331">
        <f>J86</f>
        <v>0</v>
      </c>
      <c r="L60" s="244"/>
    </row>
    <row r="61" spans="2:47" s="7" customFormat="1" ht="24.9" customHeight="1" x14ac:dyDescent="0.2">
      <c r="B61" s="87"/>
      <c r="D61" s="88" t="s">
        <v>625</v>
      </c>
      <c r="E61" s="89"/>
      <c r="F61" s="89"/>
      <c r="G61" s="89"/>
      <c r="H61" s="89"/>
      <c r="I61" s="89"/>
      <c r="J61" s="331">
        <f>SUM(J110)</f>
        <v>0</v>
      </c>
      <c r="L61" s="87"/>
    </row>
    <row r="62" spans="2:47" s="8" customFormat="1" ht="19.95" customHeight="1" x14ac:dyDescent="0.2">
      <c r="B62" s="91"/>
      <c r="D62" s="88" t="s">
        <v>824</v>
      </c>
      <c r="E62" s="89"/>
      <c r="F62" s="89"/>
      <c r="G62" s="89"/>
      <c r="H62" s="89"/>
      <c r="I62" s="89"/>
      <c r="J62" s="331">
        <f>SUM(J151)</f>
        <v>0</v>
      </c>
      <c r="L62" s="91"/>
    </row>
    <row r="63" spans="2:47" s="8" customFormat="1" ht="19.95" customHeight="1" x14ac:dyDescent="0.2">
      <c r="B63" s="91"/>
      <c r="D63" s="88" t="s">
        <v>495</v>
      </c>
      <c r="E63" s="89"/>
      <c r="F63" s="89"/>
      <c r="G63" s="89"/>
      <c r="H63" s="89"/>
      <c r="I63" s="89"/>
      <c r="J63" s="331">
        <f>SUM(J157)</f>
        <v>0</v>
      </c>
      <c r="L63" s="91"/>
    </row>
    <row r="64" spans="2:47" s="7" customFormat="1" ht="24.9" customHeight="1" x14ac:dyDescent="0.2">
      <c r="B64" s="87"/>
      <c r="D64" s="88" t="s">
        <v>455</v>
      </c>
      <c r="E64" s="89" t="s">
        <v>577</v>
      </c>
      <c r="F64" s="89"/>
      <c r="G64" s="89"/>
      <c r="H64" s="89"/>
      <c r="I64" s="89"/>
      <c r="J64" s="331">
        <f>SUM(J165)</f>
        <v>0</v>
      </c>
      <c r="L64" s="87"/>
    </row>
    <row r="65" spans="2:12" s="8" customFormat="1" ht="19.95" customHeight="1" x14ac:dyDescent="0.2">
      <c r="B65" s="91"/>
      <c r="D65" s="92"/>
      <c r="E65" s="93"/>
      <c r="F65" s="93"/>
      <c r="G65" s="93"/>
      <c r="H65" s="93"/>
      <c r="I65" s="93"/>
      <c r="J65" s="94"/>
      <c r="L65" s="91"/>
    </row>
    <row r="66" spans="2:12" s="193" customFormat="1" ht="21.75" customHeight="1" x14ac:dyDescent="0.2">
      <c r="B66" s="24"/>
      <c r="L66" s="24"/>
    </row>
    <row r="67" spans="2:12" s="193" customFormat="1" ht="6.9" customHeight="1" x14ac:dyDescent="0.2"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24"/>
    </row>
    <row r="71" spans="2:12" s="193" customFormat="1" ht="6.9" customHeight="1" x14ac:dyDescent="0.2"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24"/>
    </row>
    <row r="72" spans="2:12" s="193" customFormat="1" ht="24.9" customHeight="1" x14ac:dyDescent="0.2">
      <c r="B72" s="24"/>
      <c r="C72" s="18" t="s">
        <v>95</v>
      </c>
      <c r="L72" s="24"/>
    </row>
    <row r="73" spans="2:12" s="193" customFormat="1" ht="6.9" customHeight="1" x14ac:dyDescent="0.2">
      <c r="B73" s="24"/>
      <c r="L73" s="24"/>
    </row>
    <row r="74" spans="2:12" s="193" customFormat="1" ht="12" customHeight="1" x14ac:dyDescent="0.2">
      <c r="B74" s="24"/>
      <c r="C74" s="194" t="s">
        <v>13</v>
      </c>
      <c r="L74" s="24"/>
    </row>
    <row r="75" spans="2:12" s="193" customFormat="1" ht="16.5" customHeight="1" x14ac:dyDescent="0.2">
      <c r="B75" s="24"/>
      <c r="E75" s="621" t="s">
        <v>707</v>
      </c>
      <c r="F75" s="622"/>
      <c r="G75" s="622"/>
      <c r="H75" s="622"/>
      <c r="L75" s="24"/>
    </row>
    <row r="76" spans="2:12" s="193" customFormat="1" ht="12" customHeight="1" x14ac:dyDescent="0.2">
      <c r="B76" s="24"/>
      <c r="C76" s="194" t="s">
        <v>74</v>
      </c>
      <c r="L76" s="24"/>
    </row>
    <row r="77" spans="2:12" s="193" customFormat="1" ht="16.5" customHeight="1" x14ac:dyDescent="0.2">
      <c r="B77" s="24"/>
      <c r="E77" s="603" t="str">
        <f t="shared" ref="E77" si="0">$E$50</f>
        <v>SO 02.1  -   DPS č.p. 852/9-11</v>
      </c>
      <c r="F77" s="577"/>
      <c r="G77" s="577"/>
      <c r="H77" s="577"/>
      <c r="L77" s="24"/>
    </row>
    <row r="78" spans="2:12" s="193" customFormat="1" ht="6.9" customHeight="1" x14ac:dyDescent="0.2">
      <c r="B78" s="24"/>
      <c r="L78" s="24"/>
    </row>
    <row r="79" spans="2:12" s="193" customFormat="1" ht="12" customHeight="1" x14ac:dyDescent="0.2">
      <c r="B79" s="24"/>
      <c r="C79" s="194" t="s">
        <v>16</v>
      </c>
      <c r="E79" s="193" t="str">
        <f>$E$52</f>
        <v>LOVOSICE</v>
      </c>
      <c r="F79" s="187" t="str">
        <f>F12</f>
        <v xml:space="preserve"> </v>
      </c>
      <c r="I79" s="194" t="s">
        <v>18</v>
      </c>
      <c r="J79" s="184" t="str">
        <f>IF(J12="","",J12)</f>
        <v>22.2.2019</v>
      </c>
      <c r="L79" s="24"/>
    </row>
    <row r="80" spans="2:12" s="193" customFormat="1" ht="6.9" customHeight="1" x14ac:dyDescent="0.2">
      <c r="B80" s="24"/>
      <c r="L80" s="24"/>
    </row>
    <row r="81" spans="2:65" s="193" customFormat="1" ht="13.65" customHeight="1" x14ac:dyDescent="0.2">
      <c r="B81" s="24"/>
      <c r="C81" s="194" t="s">
        <v>19</v>
      </c>
      <c r="F81" s="187" t="str">
        <f>E15</f>
        <v xml:space="preserve"> </v>
      </c>
      <c r="I81" s="194" t="s">
        <v>23</v>
      </c>
      <c r="J81" s="189" t="str">
        <f>E21</f>
        <v xml:space="preserve"> </v>
      </c>
      <c r="L81" s="24"/>
    </row>
    <row r="82" spans="2:65" s="193" customFormat="1" ht="13.65" customHeight="1" x14ac:dyDescent="0.2">
      <c r="B82" s="24"/>
      <c r="C82" s="194" t="s">
        <v>22</v>
      </c>
      <c r="F82" s="187" t="str">
        <f>IF(E18="","",E18)</f>
        <v xml:space="preserve"> </v>
      </c>
      <c r="I82" s="194" t="s">
        <v>25</v>
      </c>
      <c r="J82" s="189" t="str">
        <f>E24</f>
        <v>PS 0401 Liberec</v>
      </c>
      <c r="L82" s="24"/>
    </row>
    <row r="83" spans="2:65" s="193" customFormat="1" ht="10.35" customHeight="1" x14ac:dyDescent="0.2">
      <c r="B83" s="24"/>
      <c r="L83" s="24"/>
    </row>
    <row r="84" spans="2:65" s="9" customFormat="1" ht="29.25" customHeight="1" x14ac:dyDescent="0.2">
      <c r="B84" s="95"/>
      <c r="C84" s="96" t="s">
        <v>96</v>
      </c>
      <c r="D84" s="97" t="s">
        <v>46</v>
      </c>
      <c r="E84" s="97" t="s">
        <v>42</v>
      </c>
      <c r="F84" s="97" t="s">
        <v>43</v>
      </c>
      <c r="G84" s="97" t="s">
        <v>97</v>
      </c>
      <c r="H84" s="97" t="s">
        <v>98</v>
      </c>
      <c r="I84" s="97" t="s">
        <v>99</v>
      </c>
      <c r="J84" s="97" t="s">
        <v>77</v>
      </c>
      <c r="K84" s="98" t="s">
        <v>100</v>
      </c>
      <c r="L84" s="95"/>
      <c r="M84" s="50" t="s">
        <v>1</v>
      </c>
      <c r="N84" s="51" t="s">
        <v>31</v>
      </c>
      <c r="O84" s="51" t="s">
        <v>101</v>
      </c>
      <c r="P84" s="51" t="s">
        <v>102</v>
      </c>
      <c r="Q84" s="51" t="s">
        <v>103</v>
      </c>
      <c r="R84" s="51" t="s">
        <v>104</v>
      </c>
      <c r="S84" s="51" t="s">
        <v>105</v>
      </c>
      <c r="T84" s="52" t="s">
        <v>106</v>
      </c>
    </row>
    <row r="85" spans="2:65" s="193" customFormat="1" ht="22.95" customHeight="1" x14ac:dyDescent="0.3">
      <c r="B85" s="24"/>
      <c r="C85" s="55" t="s">
        <v>107</v>
      </c>
      <c r="J85" s="99">
        <f>SUM(J86,J110,J151,J157,J165,J169)</f>
        <v>0</v>
      </c>
      <c r="L85" s="176"/>
      <c r="M85" s="53"/>
      <c r="N85" s="42"/>
      <c r="O85" s="42"/>
      <c r="P85" s="100">
        <f>P86+P110+P151</f>
        <v>63.205999999999996</v>
      </c>
      <c r="Q85" s="42"/>
      <c r="R85" s="100">
        <f>R86+R110+R151</f>
        <v>1.8439199999999998</v>
      </c>
      <c r="S85" s="42"/>
      <c r="T85" s="101">
        <f>T86+T110+T151</f>
        <v>8.6800000000000002E-2</v>
      </c>
      <c r="AT85" s="187" t="s">
        <v>60</v>
      </c>
      <c r="AU85" s="187" t="s">
        <v>79</v>
      </c>
      <c r="BK85" s="102">
        <f>BK86+BK110+BK151</f>
        <v>0</v>
      </c>
    </row>
    <row r="86" spans="2:65" s="10" customFormat="1" ht="25.95" customHeight="1" x14ac:dyDescent="0.25">
      <c r="B86" s="103"/>
      <c r="C86" s="177"/>
      <c r="D86" s="225" t="s">
        <v>60</v>
      </c>
      <c r="E86" s="227" t="s">
        <v>108</v>
      </c>
      <c r="F86" s="227" t="s">
        <v>627</v>
      </c>
      <c r="G86" s="177"/>
      <c r="H86" s="177"/>
      <c r="I86" s="177"/>
      <c r="J86" s="255">
        <f>SUM(J87,J95,J101,J107)</f>
        <v>0</v>
      </c>
      <c r="L86" s="103"/>
      <c r="M86" s="107"/>
      <c r="N86" s="108"/>
      <c r="O86" s="108"/>
      <c r="P86" s="109">
        <f>P87+P95+P107</f>
        <v>26.104000000000003</v>
      </c>
      <c r="Q86" s="108"/>
      <c r="R86" s="109">
        <f>R87+R95+R107</f>
        <v>1.4305199999999998</v>
      </c>
      <c r="S86" s="108"/>
      <c r="T86" s="110">
        <f>T87+T95+T107</f>
        <v>6.2E-2</v>
      </c>
      <c r="AR86" s="104" t="s">
        <v>67</v>
      </c>
      <c r="AT86" s="111" t="s">
        <v>60</v>
      </c>
      <c r="AU86" s="111" t="s">
        <v>61</v>
      </c>
      <c r="AY86" s="104" t="s">
        <v>110</v>
      </c>
      <c r="BK86" s="112">
        <f>BK87+BK95+BK107</f>
        <v>0</v>
      </c>
    </row>
    <row r="87" spans="2:65" s="10" customFormat="1" ht="26.1" customHeight="1" x14ac:dyDescent="0.25">
      <c r="B87" s="103"/>
      <c r="C87" s="177"/>
      <c r="D87" s="225" t="s">
        <v>60</v>
      </c>
      <c r="E87" s="226" t="s">
        <v>128</v>
      </c>
      <c r="F87" s="226" t="s">
        <v>628</v>
      </c>
      <c r="G87" s="177"/>
      <c r="H87" s="177"/>
      <c r="I87" s="177"/>
      <c r="J87" s="256">
        <f>SUM(J88:J94)</f>
        <v>0</v>
      </c>
      <c r="L87" s="175"/>
      <c r="M87" s="107"/>
      <c r="N87" s="108"/>
      <c r="O87" s="108"/>
      <c r="P87" s="109">
        <f>P88</f>
        <v>9.4500000000000011</v>
      </c>
      <c r="Q87" s="108"/>
      <c r="R87" s="109">
        <f>R88</f>
        <v>1.2450599999999998</v>
      </c>
      <c r="S87" s="108"/>
      <c r="T87" s="110">
        <f>T88</f>
        <v>0</v>
      </c>
      <c r="AR87" s="104" t="s">
        <v>67</v>
      </c>
      <c r="AT87" s="111" t="s">
        <v>60</v>
      </c>
      <c r="AU87" s="111" t="s">
        <v>67</v>
      </c>
      <c r="AY87" s="104" t="s">
        <v>110</v>
      </c>
      <c r="BK87" s="112">
        <f>BK88</f>
        <v>0</v>
      </c>
    </row>
    <row r="88" spans="2:65" s="193" customFormat="1" ht="16.5" customHeight="1" x14ac:dyDescent="0.2">
      <c r="B88" s="115"/>
      <c r="C88" s="181">
        <v>1</v>
      </c>
      <c r="D88" s="181" t="s">
        <v>112</v>
      </c>
      <c r="E88" s="182" t="s">
        <v>629</v>
      </c>
      <c r="F88" s="180" t="s">
        <v>630</v>
      </c>
      <c r="G88" s="183" t="s">
        <v>115</v>
      </c>
      <c r="H88" s="215">
        <v>18</v>
      </c>
      <c r="I88" s="179"/>
      <c r="J88" s="179">
        <f>ROUND(I88*H88,2)</f>
        <v>0</v>
      </c>
      <c r="K88" s="118" t="s">
        <v>505</v>
      </c>
      <c r="L88" s="24"/>
      <c r="M88" s="191" t="s">
        <v>1</v>
      </c>
      <c r="N88" s="122" t="s">
        <v>32</v>
      </c>
      <c r="O88" s="123">
        <v>0.52500000000000002</v>
      </c>
      <c r="P88" s="123">
        <f>O88*H88</f>
        <v>9.4500000000000011</v>
      </c>
      <c r="Q88" s="123">
        <v>6.9169999999999995E-2</v>
      </c>
      <c r="R88" s="123">
        <f>Q88*H88</f>
        <v>1.2450599999999998</v>
      </c>
      <c r="S88" s="123">
        <v>0</v>
      </c>
      <c r="T88" s="124">
        <f>S88*H88</f>
        <v>0</v>
      </c>
      <c r="AR88" s="187" t="s">
        <v>116</v>
      </c>
      <c r="AT88" s="187" t="s">
        <v>112</v>
      </c>
      <c r="AU88" s="187" t="s">
        <v>69</v>
      </c>
      <c r="AY88" s="187" t="s">
        <v>110</v>
      </c>
      <c r="BE88" s="125">
        <f>IF(N88="základní",J88,0)</f>
        <v>0</v>
      </c>
      <c r="BF88" s="125">
        <f>IF(N88="snížená",J88,0)</f>
        <v>0</v>
      </c>
      <c r="BG88" s="125">
        <f>IF(N88="zákl. přenesená",J88,0)</f>
        <v>0</v>
      </c>
      <c r="BH88" s="125">
        <f>IF(N88="sníž. přenesená",J88,0)</f>
        <v>0</v>
      </c>
      <c r="BI88" s="125">
        <f>IF(N88="nulová",J88,0)</f>
        <v>0</v>
      </c>
      <c r="BJ88" s="187" t="s">
        <v>67</v>
      </c>
      <c r="BK88" s="125">
        <f>ROUND(I88*H88,2)</f>
        <v>0</v>
      </c>
      <c r="BL88" s="187" t="s">
        <v>116</v>
      </c>
      <c r="BM88" s="187" t="s">
        <v>631</v>
      </c>
    </row>
    <row r="89" spans="2:65" s="197" customFormat="1" ht="16.5" customHeight="1" x14ac:dyDescent="0.2">
      <c r="B89" s="115"/>
      <c r="C89" s="181">
        <v>2</v>
      </c>
      <c r="D89" s="181" t="s">
        <v>112</v>
      </c>
      <c r="E89" s="216" t="s">
        <v>723</v>
      </c>
      <c r="F89" s="217" t="s">
        <v>724</v>
      </c>
      <c r="G89" s="218" t="s">
        <v>725</v>
      </c>
      <c r="H89" s="215">
        <v>1</v>
      </c>
      <c r="I89" s="179"/>
      <c r="J89" s="179">
        <f t="shared" ref="J89:J92" si="1">ROUND(I89*H89,2)</f>
        <v>0</v>
      </c>
      <c r="K89" s="162" t="s">
        <v>505</v>
      </c>
      <c r="L89" s="24"/>
      <c r="M89" s="195"/>
      <c r="N89" s="122"/>
      <c r="O89" s="123"/>
      <c r="P89" s="123"/>
      <c r="Q89" s="123"/>
      <c r="R89" s="123"/>
      <c r="S89" s="123"/>
      <c r="T89" s="124"/>
      <c r="AR89" s="199"/>
      <c r="AT89" s="199"/>
      <c r="AU89" s="199"/>
      <c r="AY89" s="199"/>
      <c r="BE89" s="125"/>
      <c r="BF89" s="125"/>
      <c r="BG89" s="125"/>
      <c r="BH89" s="125"/>
      <c r="BI89" s="125"/>
      <c r="BJ89" s="199"/>
      <c r="BK89" s="125"/>
      <c r="BL89" s="199"/>
      <c r="BM89" s="199"/>
    </row>
    <row r="90" spans="2:65" s="197" customFormat="1" ht="16.5" customHeight="1" x14ac:dyDescent="0.2">
      <c r="B90" s="115"/>
      <c r="C90" s="219">
        <v>3</v>
      </c>
      <c r="D90" s="219" t="s">
        <v>112</v>
      </c>
      <c r="E90" s="220" t="s">
        <v>726</v>
      </c>
      <c r="F90" s="221" t="s">
        <v>727</v>
      </c>
      <c r="G90" s="222" t="s">
        <v>725</v>
      </c>
      <c r="H90" s="223">
        <v>1</v>
      </c>
      <c r="I90" s="224"/>
      <c r="J90" s="224">
        <f t="shared" si="1"/>
        <v>0</v>
      </c>
      <c r="K90" s="162" t="s">
        <v>505</v>
      </c>
      <c r="L90" s="24"/>
      <c r="M90" s="195"/>
      <c r="N90" s="122"/>
      <c r="O90" s="123"/>
      <c r="P90" s="123"/>
      <c r="Q90" s="123"/>
      <c r="R90" s="123"/>
      <c r="S90" s="123"/>
      <c r="T90" s="124"/>
      <c r="AR90" s="199"/>
      <c r="AT90" s="199"/>
      <c r="AU90" s="199"/>
      <c r="AY90" s="199"/>
      <c r="BE90" s="125"/>
      <c r="BF90" s="125"/>
      <c r="BG90" s="125"/>
      <c r="BH90" s="125"/>
      <c r="BI90" s="125"/>
      <c r="BJ90" s="199"/>
      <c r="BK90" s="125"/>
      <c r="BL90" s="199"/>
      <c r="BM90" s="199"/>
    </row>
    <row r="91" spans="2:65" s="197" customFormat="1" ht="16.5" customHeight="1" x14ac:dyDescent="0.2">
      <c r="B91" s="115"/>
      <c r="C91" s="181">
        <v>4</v>
      </c>
      <c r="D91" s="181" t="s">
        <v>112</v>
      </c>
      <c r="E91" s="216" t="s">
        <v>721</v>
      </c>
      <c r="F91" s="217" t="s">
        <v>722</v>
      </c>
      <c r="G91" s="218" t="s">
        <v>184</v>
      </c>
      <c r="H91" s="215">
        <v>10</v>
      </c>
      <c r="I91" s="179"/>
      <c r="J91" s="179">
        <f t="shared" si="1"/>
        <v>0</v>
      </c>
      <c r="K91" s="162" t="s">
        <v>505</v>
      </c>
      <c r="L91" s="24"/>
      <c r="M91" s="195"/>
      <c r="N91" s="122"/>
      <c r="O91" s="123"/>
      <c r="P91" s="123"/>
      <c r="Q91" s="123"/>
      <c r="R91" s="123"/>
      <c r="S91" s="123"/>
      <c r="T91" s="124"/>
      <c r="AR91" s="199"/>
      <c r="AT91" s="199"/>
      <c r="AU91" s="199"/>
      <c r="AY91" s="199"/>
      <c r="BE91" s="125"/>
      <c r="BF91" s="125"/>
      <c r="BG91" s="125"/>
      <c r="BH91" s="125"/>
      <c r="BI91" s="125"/>
      <c r="BJ91" s="199"/>
      <c r="BK91" s="125"/>
      <c r="BL91" s="199"/>
      <c r="BM91" s="199"/>
    </row>
    <row r="92" spans="2:65" s="197" customFormat="1" ht="16.5" customHeight="1" x14ac:dyDescent="0.2">
      <c r="B92" s="115"/>
      <c r="C92" s="181">
        <v>5</v>
      </c>
      <c r="D92" s="181" t="s">
        <v>112</v>
      </c>
      <c r="E92" s="216" t="s">
        <v>714</v>
      </c>
      <c r="F92" s="217" t="s">
        <v>715</v>
      </c>
      <c r="G92" s="218" t="s">
        <v>716</v>
      </c>
      <c r="H92" s="215">
        <v>4</v>
      </c>
      <c r="I92" s="179"/>
      <c r="J92" s="179">
        <f t="shared" si="1"/>
        <v>0</v>
      </c>
      <c r="K92" s="118" t="s">
        <v>607</v>
      </c>
      <c r="L92" s="24"/>
      <c r="M92" s="195"/>
      <c r="N92" s="122"/>
      <c r="O92" s="123"/>
      <c r="P92" s="123"/>
      <c r="Q92" s="123"/>
      <c r="R92" s="123"/>
      <c r="S92" s="123"/>
      <c r="T92" s="124"/>
      <c r="AR92" s="199"/>
      <c r="AT92" s="199"/>
      <c r="AU92" s="199"/>
      <c r="AY92" s="199"/>
      <c r="BE92" s="125"/>
      <c r="BF92" s="125"/>
      <c r="BG92" s="125"/>
      <c r="BH92" s="125"/>
      <c r="BI92" s="125"/>
      <c r="BJ92" s="199"/>
      <c r="BK92" s="125"/>
      <c r="BL92" s="199"/>
      <c r="BM92" s="199"/>
    </row>
    <row r="93" spans="2:65" s="197" customFormat="1" ht="16.5" customHeight="1" x14ac:dyDescent="0.2">
      <c r="B93" s="115"/>
      <c r="C93" s="219">
        <v>6</v>
      </c>
      <c r="D93" s="219" t="s">
        <v>184</v>
      </c>
      <c r="E93" s="220" t="s">
        <v>717</v>
      </c>
      <c r="F93" s="221" t="s">
        <v>718</v>
      </c>
      <c r="G93" s="222" t="s">
        <v>716</v>
      </c>
      <c r="H93" s="223">
        <v>4</v>
      </c>
      <c r="I93" s="224"/>
      <c r="J93" s="224">
        <f>ROUND(I93*H93,2)</f>
        <v>0</v>
      </c>
      <c r="K93" s="143" t="s">
        <v>607</v>
      </c>
      <c r="L93" s="24"/>
      <c r="M93" s="195"/>
      <c r="N93" s="122"/>
      <c r="O93" s="123"/>
      <c r="P93" s="123"/>
      <c r="Q93" s="123"/>
      <c r="R93" s="123"/>
      <c r="S93" s="123"/>
      <c r="T93" s="124"/>
      <c r="AR93" s="199"/>
      <c r="AT93" s="199"/>
      <c r="AU93" s="199"/>
      <c r="AY93" s="199"/>
      <c r="BE93" s="125"/>
      <c r="BF93" s="125"/>
      <c r="BG93" s="125"/>
      <c r="BH93" s="125"/>
      <c r="BI93" s="125"/>
      <c r="BJ93" s="199"/>
      <c r="BK93" s="125"/>
      <c r="BL93" s="199"/>
      <c r="BM93" s="199"/>
    </row>
    <row r="94" spans="2:65" s="197" customFormat="1" ht="16.5" customHeight="1" x14ac:dyDescent="0.2">
      <c r="B94" s="115"/>
      <c r="C94" s="219">
        <v>7</v>
      </c>
      <c r="D94" s="219" t="s">
        <v>184</v>
      </c>
      <c r="E94" s="220" t="s">
        <v>719</v>
      </c>
      <c r="F94" s="221" t="s">
        <v>720</v>
      </c>
      <c r="G94" s="222" t="s">
        <v>184</v>
      </c>
      <c r="H94" s="223">
        <v>10</v>
      </c>
      <c r="I94" s="224"/>
      <c r="J94" s="224">
        <f>ROUND(I94*H94,2)</f>
        <v>0</v>
      </c>
      <c r="K94" s="143" t="s">
        <v>607</v>
      </c>
      <c r="L94" s="24"/>
      <c r="M94" s="195"/>
      <c r="N94" s="122"/>
      <c r="O94" s="123"/>
      <c r="P94" s="123"/>
      <c r="Q94" s="123"/>
      <c r="R94" s="123"/>
      <c r="S94" s="123"/>
      <c r="T94" s="124"/>
      <c r="AR94" s="199"/>
      <c r="AT94" s="199"/>
      <c r="AU94" s="199"/>
      <c r="AY94" s="199"/>
      <c r="BE94" s="125"/>
      <c r="BF94" s="125"/>
      <c r="BG94" s="125"/>
      <c r="BH94" s="125"/>
      <c r="BI94" s="125"/>
      <c r="BJ94" s="199"/>
      <c r="BK94" s="125"/>
      <c r="BL94" s="199"/>
      <c r="BM94" s="199"/>
    </row>
    <row r="95" spans="2:65" s="10" customFormat="1" ht="16.5" customHeight="1" x14ac:dyDescent="0.25">
      <c r="B95" s="103"/>
      <c r="C95" s="177"/>
      <c r="D95" s="225" t="s">
        <v>60</v>
      </c>
      <c r="E95" s="226" t="s">
        <v>143</v>
      </c>
      <c r="F95" s="226" t="s">
        <v>632</v>
      </c>
      <c r="G95" s="177"/>
      <c r="H95" s="177"/>
      <c r="I95" s="177"/>
      <c r="J95" s="256">
        <f>SUM(J96:J100)</f>
        <v>0</v>
      </c>
      <c r="L95" s="175"/>
      <c r="M95" s="107"/>
      <c r="N95" s="108"/>
      <c r="O95" s="108"/>
      <c r="P95" s="109">
        <f>SUM(P96:P98)</f>
        <v>3.7519999999999998</v>
      </c>
      <c r="Q95" s="108"/>
      <c r="R95" s="109">
        <f>SUM(R96:R98)</f>
        <v>5.7299999999999997E-2</v>
      </c>
      <c r="S95" s="108"/>
      <c r="T95" s="110">
        <f>SUM(T96:T98)</f>
        <v>0</v>
      </c>
      <c r="AR95" s="104" t="s">
        <v>67</v>
      </c>
      <c r="AT95" s="111" t="s">
        <v>60</v>
      </c>
      <c r="AU95" s="111" t="s">
        <v>67</v>
      </c>
      <c r="AY95" s="104" t="s">
        <v>110</v>
      </c>
      <c r="BK95" s="112">
        <f>SUM(BK96:BK98)</f>
        <v>0</v>
      </c>
    </row>
    <row r="96" spans="2:65" s="193" customFormat="1" ht="16.5" customHeight="1" x14ac:dyDescent="0.2">
      <c r="B96" s="115"/>
      <c r="C96" s="181">
        <v>8</v>
      </c>
      <c r="D96" s="181" t="s">
        <v>112</v>
      </c>
      <c r="E96" s="182" t="s">
        <v>633</v>
      </c>
      <c r="F96" s="180" t="s">
        <v>634</v>
      </c>
      <c r="G96" s="183" t="s">
        <v>312</v>
      </c>
      <c r="H96" s="215">
        <v>1</v>
      </c>
      <c r="I96" s="179"/>
      <c r="J96" s="179">
        <f>ROUND(I96*H96,2)</f>
        <v>0</v>
      </c>
      <c r="K96" s="118" t="s">
        <v>505</v>
      </c>
      <c r="L96" s="24"/>
      <c r="M96" s="191" t="s">
        <v>1</v>
      </c>
      <c r="N96" s="122" t="s">
        <v>32</v>
      </c>
      <c r="O96" s="123">
        <v>1.607</v>
      </c>
      <c r="P96" s="123">
        <f>O96*H96</f>
        <v>1.607</v>
      </c>
      <c r="Q96" s="123">
        <v>4.684E-2</v>
      </c>
      <c r="R96" s="123">
        <f>Q96*H96</f>
        <v>4.684E-2</v>
      </c>
      <c r="S96" s="123">
        <v>0</v>
      </c>
      <c r="T96" s="124">
        <f>S96*H96</f>
        <v>0</v>
      </c>
      <c r="AR96" s="187" t="s">
        <v>116</v>
      </c>
      <c r="AT96" s="187" t="s">
        <v>112</v>
      </c>
      <c r="AU96" s="187" t="s">
        <v>69</v>
      </c>
      <c r="AY96" s="187" t="s">
        <v>110</v>
      </c>
      <c r="BE96" s="125">
        <f>IF(N96="základní",J96,0)</f>
        <v>0</v>
      </c>
      <c r="BF96" s="125">
        <f>IF(N96="snížená",J96,0)</f>
        <v>0</v>
      </c>
      <c r="BG96" s="125">
        <f>IF(N96="zákl. přenesená",J96,0)</f>
        <v>0</v>
      </c>
      <c r="BH96" s="125">
        <f>IF(N96="sníž. přenesená",J96,0)</f>
        <v>0</v>
      </c>
      <c r="BI96" s="125">
        <f>IF(N96="nulová",J96,0)</f>
        <v>0</v>
      </c>
      <c r="BJ96" s="187" t="s">
        <v>67</v>
      </c>
      <c r="BK96" s="125">
        <f>ROUND(I96*H96,2)</f>
        <v>0</v>
      </c>
      <c r="BL96" s="187" t="s">
        <v>116</v>
      </c>
      <c r="BM96" s="187" t="s">
        <v>635</v>
      </c>
    </row>
    <row r="97" spans="2:65" s="193" customFormat="1" ht="16.5" customHeight="1" x14ac:dyDescent="0.2">
      <c r="B97" s="115"/>
      <c r="C97" s="219">
        <v>9</v>
      </c>
      <c r="D97" s="219" t="s">
        <v>184</v>
      </c>
      <c r="E97" s="220" t="s">
        <v>636</v>
      </c>
      <c r="F97" s="221" t="s">
        <v>637</v>
      </c>
      <c r="G97" s="222" t="s">
        <v>312</v>
      </c>
      <c r="H97" s="223">
        <v>1</v>
      </c>
      <c r="I97" s="224"/>
      <c r="J97" s="224">
        <f>ROUND(I97*H97,2)</f>
        <v>0</v>
      </c>
      <c r="K97" s="143" t="s">
        <v>505</v>
      </c>
      <c r="L97" s="147"/>
      <c r="M97" s="148" t="s">
        <v>1</v>
      </c>
      <c r="N97" s="149" t="s">
        <v>32</v>
      </c>
      <c r="O97" s="123">
        <v>0</v>
      </c>
      <c r="P97" s="123">
        <f>O97*H97</f>
        <v>0</v>
      </c>
      <c r="Q97" s="123">
        <v>1.04E-2</v>
      </c>
      <c r="R97" s="123">
        <f>Q97*H97</f>
        <v>1.04E-2</v>
      </c>
      <c r="S97" s="123">
        <v>0</v>
      </c>
      <c r="T97" s="124">
        <f>S97*H97</f>
        <v>0</v>
      </c>
      <c r="AR97" s="187" t="s">
        <v>158</v>
      </c>
      <c r="AT97" s="187" t="s">
        <v>184</v>
      </c>
      <c r="AU97" s="187" t="s">
        <v>69</v>
      </c>
      <c r="AY97" s="187" t="s">
        <v>110</v>
      </c>
      <c r="BE97" s="125">
        <f>IF(N97="základní",J97,0)</f>
        <v>0</v>
      </c>
      <c r="BF97" s="125">
        <f>IF(N97="snížená",J97,0)</f>
        <v>0</v>
      </c>
      <c r="BG97" s="125">
        <f>IF(N97="zákl. přenesená",J97,0)</f>
        <v>0</v>
      </c>
      <c r="BH97" s="125">
        <f>IF(N97="sníž. přenesená",J97,0)</f>
        <v>0</v>
      </c>
      <c r="BI97" s="125">
        <f>IF(N97="nulová",J97,0)</f>
        <v>0</v>
      </c>
      <c r="BJ97" s="187" t="s">
        <v>67</v>
      </c>
      <c r="BK97" s="125">
        <f>ROUND(I97*H97,2)</f>
        <v>0</v>
      </c>
      <c r="BL97" s="187" t="s">
        <v>116</v>
      </c>
      <c r="BM97" s="187" t="s">
        <v>638</v>
      </c>
    </row>
    <row r="98" spans="2:65" s="193" customFormat="1" ht="16.5" customHeight="1" x14ac:dyDescent="0.2">
      <c r="B98" s="115"/>
      <c r="C98" s="181">
        <v>10</v>
      </c>
      <c r="D98" s="181" t="s">
        <v>112</v>
      </c>
      <c r="E98" s="182" t="s">
        <v>639</v>
      </c>
      <c r="F98" s="180" t="s">
        <v>640</v>
      </c>
      <c r="G98" s="183" t="s">
        <v>312</v>
      </c>
      <c r="H98" s="215">
        <v>1</v>
      </c>
      <c r="I98" s="179"/>
      <c r="J98" s="179">
        <f>ROUND(I98*H98,2)</f>
        <v>0</v>
      </c>
      <c r="K98" s="118" t="s">
        <v>505</v>
      </c>
      <c r="L98" s="24"/>
      <c r="M98" s="191" t="s">
        <v>1</v>
      </c>
      <c r="N98" s="122" t="s">
        <v>32</v>
      </c>
      <c r="O98" s="123">
        <v>2.145</v>
      </c>
      <c r="P98" s="123">
        <f>O98*H98</f>
        <v>2.145</v>
      </c>
      <c r="Q98" s="123">
        <v>6.0000000000000002E-5</v>
      </c>
      <c r="R98" s="123">
        <f>Q98*H98</f>
        <v>6.0000000000000002E-5</v>
      </c>
      <c r="S98" s="123">
        <v>0</v>
      </c>
      <c r="T98" s="124">
        <f>S98*H98</f>
        <v>0</v>
      </c>
      <c r="AR98" s="187" t="s">
        <v>199</v>
      </c>
      <c r="AT98" s="187" t="s">
        <v>112</v>
      </c>
      <c r="AU98" s="187" t="s">
        <v>69</v>
      </c>
      <c r="AY98" s="187" t="s">
        <v>110</v>
      </c>
      <c r="BE98" s="125">
        <f>IF(N98="základní",J98,0)</f>
        <v>0</v>
      </c>
      <c r="BF98" s="125">
        <f>IF(N98="snížená",J98,0)</f>
        <v>0</v>
      </c>
      <c r="BG98" s="125">
        <f>IF(N98="zákl. přenesená",J98,0)</f>
        <v>0</v>
      </c>
      <c r="BH98" s="125">
        <f>IF(N98="sníž. přenesená",J98,0)</f>
        <v>0</v>
      </c>
      <c r="BI98" s="125">
        <f>IF(N98="nulová",J98,0)</f>
        <v>0</v>
      </c>
      <c r="BJ98" s="187" t="s">
        <v>67</v>
      </c>
      <c r="BK98" s="125">
        <f>ROUND(I98*H98,2)</f>
        <v>0</v>
      </c>
      <c r="BL98" s="187" t="s">
        <v>199</v>
      </c>
      <c r="BM98" s="187" t="s">
        <v>641</v>
      </c>
    </row>
    <row r="99" spans="2:65" s="197" customFormat="1" ht="16.5" customHeight="1" x14ac:dyDescent="0.2">
      <c r="B99" s="115"/>
      <c r="C99" s="181">
        <v>11</v>
      </c>
      <c r="D99" s="181" t="s">
        <v>112</v>
      </c>
      <c r="E99" s="216" t="s">
        <v>710</v>
      </c>
      <c r="F99" s="217" t="s">
        <v>711</v>
      </c>
      <c r="G99" s="218" t="s">
        <v>115</v>
      </c>
      <c r="H99" s="215">
        <v>56</v>
      </c>
      <c r="I99" s="179"/>
      <c r="J99" s="179">
        <f t="shared" ref="J99:J100" si="2">ROUND(I99*H99,2)</f>
        <v>0</v>
      </c>
      <c r="K99" s="162" t="s">
        <v>505</v>
      </c>
      <c r="L99" s="24"/>
      <c r="M99" s="195"/>
      <c r="N99" s="122"/>
      <c r="O99" s="123"/>
      <c r="P99" s="123"/>
      <c r="Q99" s="123"/>
      <c r="R99" s="123"/>
      <c r="S99" s="123"/>
      <c r="T99" s="124"/>
      <c r="AR99" s="199"/>
      <c r="AT99" s="199"/>
      <c r="AU99" s="199"/>
      <c r="AY99" s="199"/>
      <c r="BE99" s="125"/>
      <c r="BF99" s="125"/>
      <c r="BG99" s="125"/>
      <c r="BH99" s="125"/>
      <c r="BI99" s="125"/>
      <c r="BJ99" s="199"/>
      <c r="BK99" s="125"/>
      <c r="BL99" s="199"/>
      <c r="BM99" s="199"/>
    </row>
    <row r="100" spans="2:65" s="197" customFormat="1" ht="31.5" customHeight="1" x14ac:dyDescent="0.2">
      <c r="B100" s="115"/>
      <c r="C100" s="181">
        <v>12</v>
      </c>
      <c r="D100" s="181" t="s">
        <v>112</v>
      </c>
      <c r="E100" s="216" t="s">
        <v>712</v>
      </c>
      <c r="F100" s="217" t="s">
        <v>713</v>
      </c>
      <c r="G100" s="218" t="s">
        <v>115</v>
      </c>
      <c r="H100" s="215">
        <v>24</v>
      </c>
      <c r="I100" s="179"/>
      <c r="J100" s="179">
        <f t="shared" si="2"/>
        <v>0</v>
      </c>
      <c r="K100" s="162" t="s">
        <v>505</v>
      </c>
      <c r="L100" s="24"/>
      <c r="M100" s="195"/>
      <c r="N100" s="122"/>
      <c r="O100" s="123"/>
      <c r="P100" s="123"/>
      <c r="Q100" s="123"/>
      <c r="R100" s="123"/>
      <c r="S100" s="123"/>
      <c r="T100" s="124"/>
      <c r="AR100" s="199"/>
      <c r="AT100" s="199"/>
      <c r="AU100" s="199"/>
      <c r="AY100" s="199"/>
      <c r="BE100" s="125"/>
      <c r="BF100" s="125"/>
      <c r="BG100" s="125"/>
      <c r="BH100" s="125"/>
      <c r="BI100" s="125"/>
      <c r="BJ100" s="199"/>
      <c r="BK100" s="125"/>
      <c r="BL100" s="199"/>
      <c r="BM100" s="199"/>
    </row>
    <row r="101" spans="2:65" s="267" customFormat="1" ht="16.5" customHeight="1" x14ac:dyDescent="0.25">
      <c r="B101" s="115"/>
      <c r="C101" s="332"/>
      <c r="D101" s="333" t="s">
        <v>60</v>
      </c>
      <c r="E101" s="334" t="s">
        <v>158</v>
      </c>
      <c r="F101" s="334" t="s">
        <v>498</v>
      </c>
      <c r="G101" s="335"/>
      <c r="H101" s="335"/>
      <c r="I101" s="335"/>
      <c r="J101" s="336">
        <f>SUM(J102:J106)</f>
        <v>0</v>
      </c>
      <c r="K101" s="307"/>
      <c r="L101" s="24"/>
      <c r="M101" s="266"/>
      <c r="N101" s="122"/>
      <c r="O101" s="123"/>
      <c r="P101" s="123"/>
      <c r="Q101" s="123"/>
      <c r="R101" s="123"/>
      <c r="S101" s="123"/>
      <c r="T101" s="124"/>
      <c r="AR101" s="268"/>
      <c r="AT101" s="268"/>
      <c r="AU101" s="268"/>
      <c r="AY101" s="268"/>
      <c r="BE101" s="125"/>
      <c r="BF101" s="125"/>
      <c r="BG101" s="125"/>
      <c r="BH101" s="125"/>
      <c r="BI101" s="125"/>
      <c r="BJ101" s="268"/>
      <c r="BK101" s="125"/>
      <c r="BL101" s="268"/>
      <c r="BM101" s="268"/>
    </row>
    <row r="102" spans="2:65" s="267" customFormat="1" ht="16.5" customHeight="1" x14ac:dyDescent="0.2">
      <c r="B102" s="115"/>
      <c r="C102" s="301">
        <v>13</v>
      </c>
      <c r="D102" s="301" t="s">
        <v>112</v>
      </c>
      <c r="E102" s="337" t="s">
        <v>337</v>
      </c>
      <c r="F102" s="338" t="s">
        <v>338</v>
      </c>
      <c r="G102" s="339" t="s">
        <v>243</v>
      </c>
      <c r="H102" s="340">
        <v>92</v>
      </c>
      <c r="I102" s="341"/>
      <c r="J102" s="341">
        <f>ROUND(I102*H102,2)</f>
        <v>0</v>
      </c>
      <c r="K102" s="283" t="s">
        <v>1</v>
      </c>
      <c r="L102" s="24"/>
      <c r="M102" s="266"/>
      <c r="N102" s="122"/>
      <c r="O102" s="123"/>
      <c r="P102" s="123"/>
      <c r="Q102" s="123"/>
      <c r="R102" s="123"/>
      <c r="S102" s="123"/>
      <c r="T102" s="124"/>
      <c r="AR102" s="268"/>
      <c r="AT102" s="268"/>
      <c r="AU102" s="268"/>
      <c r="AY102" s="268"/>
      <c r="BE102" s="125"/>
      <c r="BF102" s="125"/>
      <c r="BG102" s="125"/>
      <c r="BH102" s="125"/>
      <c r="BI102" s="125"/>
      <c r="BJ102" s="268"/>
      <c r="BK102" s="125"/>
      <c r="BL102" s="268"/>
      <c r="BM102" s="268"/>
    </row>
    <row r="103" spans="2:65" s="267" customFormat="1" ht="16.5" customHeight="1" x14ac:dyDescent="0.2">
      <c r="B103" s="115"/>
      <c r="C103" s="342"/>
      <c r="D103" s="343" t="s">
        <v>118</v>
      </c>
      <c r="E103" s="344" t="s">
        <v>1</v>
      </c>
      <c r="F103" s="345" t="s">
        <v>797</v>
      </c>
      <c r="G103" s="342"/>
      <c r="H103" s="346">
        <v>5</v>
      </c>
      <c r="I103" s="342"/>
      <c r="J103" s="342"/>
      <c r="K103" s="314"/>
      <c r="L103" s="24"/>
      <c r="M103" s="266"/>
      <c r="N103" s="122"/>
      <c r="O103" s="123"/>
      <c r="P103" s="123"/>
      <c r="Q103" s="123"/>
      <c r="R103" s="123"/>
      <c r="S103" s="123"/>
      <c r="T103" s="124"/>
      <c r="AR103" s="268"/>
      <c r="AT103" s="268"/>
      <c r="AU103" s="268"/>
      <c r="AY103" s="268"/>
      <c r="BE103" s="125"/>
      <c r="BF103" s="125"/>
      <c r="BG103" s="125"/>
      <c r="BH103" s="125"/>
      <c r="BI103" s="125"/>
      <c r="BJ103" s="268"/>
      <c r="BK103" s="125"/>
      <c r="BL103" s="268"/>
      <c r="BM103" s="268"/>
    </row>
    <row r="104" spans="2:65" s="267" customFormat="1" ht="16.5" customHeight="1" x14ac:dyDescent="0.2">
      <c r="B104" s="115"/>
      <c r="C104" s="342"/>
      <c r="D104" s="343" t="s">
        <v>118</v>
      </c>
      <c r="E104" s="344" t="s">
        <v>1</v>
      </c>
      <c r="F104" s="345" t="s">
        <v>798</v>
      </c>
      <c r="G104" s="342"/>
      <c r="H104" s="346">
        <v>87</v>
      </c>
      <c r="I104" s="342"/>
      <c r="J104" s="342"/>
      <c r="K104" s="314"/>
      <c r="L104" s="24"/>
      <c r="M104" s="266"/>
      <c r="N104" s="122"/>
      <c r="O104" s="123"/>
      <c r="P104" s="123"/>
      <c r="Q104" s="123"/>
      <c r="R104" s="123"/>
      <c r="S104" s="123"/>
      <c r="T104" s="124"/>
      <c r="AR104" s="268"/>
      <c r="AT104" s="268"/>
      <c r="AU104" s="268"/>
      <c r="AY104" s="268"/>
      <c r="BE104" s="125"/>
      <c r="BF104" s="125"/>
      <c r="BG104" s="125"/>
      <c r="BH104" s="125"/>
      <c r="BI104" s="125"/>
      <c r="BJ104" s="268"/>
      <c r="BK104" s="125"/>
      <c r="BL104" s="268"/>
      <c r="BM104" s="268"/>
    </row>
    <row r="105" spans="2:65" s="267" customFormat="1" ht="16.5" customHeight="1" x14ac:dyDescent="0.2">
      <c r="B105" s="115"/>
      <c r="C105" s="347"/>
      <c r="D105" s="343" t="s">
        <v>118</v>
      </c>
      <c r="E105" s="348" t="s">
        <v>1</v>
      </c>
      <c r="F105" s="349" t="s">
        <v>123</v>
      </c>
      <c r="G105" s="347"/>
      <c r="H105" s="350">
        <v>92</v>
      </c>
      <c r="I105" s="347"/>
      <c r="J105" s="347"/>
      <c r="K105" s="318"/>
      <c r="L105" s="24"/>
      <c r="M105" s="266"/>
      <c r="N105" s="122"/>
      <c r="O105" s="123"/>
      <c r="P105" s="123"/>
      <c r="Q105" s="123"/>
      <c r="R105" s="123"/>
      <c r="S105" s="123"/>
      <c r="T105" s="124"/>
      <c r="AR105" s="268"/>
      <c r="AT105" s="268"/>
      <c r="AU105" s="268"/>
      <c r="AY105" s="268"/>
      <c r="BE105" s="125"/>
      <c r="BF105" s="125"/>
      <c r="BG105" s="125"/>
      <c r="BH105" s="125"/>
      <c r="BI105" s="125"/>
      <c r="BJ105" s="268"/>
      <c r="BK105" s="125"/>
      <c r="BL105" s="268"/>
      <c r="BM105" s="268"/>
    </row>
    <row r="106" spans="2:65" s="267" customFormat="1" ht="16.5" customHeight="1" x14ac:dyDescent="0.2">
      <c r="B106" s="115"/>
      <c r="C106" s="301">
        <v>14</v>
      </c>
      <c r="D106" s="301" t="s">
        <v>112</v>
      </c>
      <c r="E106" s="337" t="s">
        <v>341</v>
      </c>
      <c r="F106" s="338" t="s">
        <v>342</v>
      </c>
      <c r="G106" s="339" t="s">
        <v>243</v>
      </c>
      <c r="H106" s="340">
        <v>92</v>
      </c>
      <c r="I106" s="341"/>
      <c r="J106" s="341">
        <f>ROUND(I106*H106,2)</f>
        <v>0</v>
      </c>
      <c r="K106" s="283" t="s">
        <v>1</v>
      </c>
      <c r="L106" s="24"/>
      <c r="M106" s="266"/>
      <c r="N106" s="122"/>
      <c r="O106" s="123"/>
      <c r="P106" s="123"/>
      <c r="Q106" s="123"/>
      <c r="R106" s="123"/>
      <c r="S106" s="123"/>
      <c r="T106" s="124"/>
      <c r="AR106" s="268"/>
      <c r="AT106" s="268"/>
      <c r="AU106" s="268"/>
      <c r="AY106" s="268"/>
      <c r="BE106" s="125"/>
      <c r="BF106" s="125"/>
      <c r="BG106" s="125"/>
      <c r="BH106" s="125"/>
      <c r="BI106" s="125"/>
      <c r="BJ106" s="268"/>
      <c r="BK106" s="125"/>
      <c r="BL106" s="268"/>
      <c r="BM106" s="268"/>
    </row>
    <row r="107" spans="2:65" s="10" customFormat="1" ht="16.5" customHeight="1" x14ac:dyDescent="0.25">
      <c r="B107" s="103"/>
      <c r="C107" s="177"/>
      <c r="D107" s="225" t="s">
        <v>60</v>
      </c>
      <c r="E107" s="226" t="s">
        <v>163</v>
      </c>
      <c r="F107" s="226" t="s">
        <v>642</v>
      </c>
      <c r="G107" s="177"/>
      <c r="H107" s="177"/>
      <c r="I107" s="177"/>
      <c r="J107" s="256">
        <f>SUM(J108:J109)</f>
        <v>0</v>
      </c>
      <c r="L107" s="175"/>
      <c r="M107" s="107"/>
      <c r="N107" s="108"/>
      <c r="O107" s="108"/>
      <c r="P107" s="109">
        <f>SUM(P108:P109)</f>
        <v>12.902000000000001</v>
      </c>
      <c r="Q107" s="108"/>
      <c r="R107" s="109">
        <f>SUM(R108:R109)</f>
        <v>0.12816</v>
      </c>
      <c r="S107" s="108"/>
      <c r="T107" s="110">
        <f>SUM(T108:T109)</f>
        <v>6.2E-2</v>
      </c>
      <c r="AR107" s="104" t="s">
        <v>67</v>
      </c>
      <c r="AT107" s="111" t="s">
        <v>60</v>
      </c>
      <c r="AU107" s="111" t="s">
        <v>67</v>
      </c>
      <c r="AY107" s="104" t="s">
        <v>110</v>
      </c>
      <c r="BK107" s="112">
        <f>SUM(BK108:BK109)</f>
        <v>0</v>
      </c>
    </row>
    <row r="108" spans="2:65" s="193" customFormat="1" ht="36.75" customHeight="1" x14ac:dyDescent="0.2">
      <c r="B108" s="115"/>
      <c r="C108" s="181">
        <v>15</v>
      </c>
      <c r="D108" s="181" t="s">
        <v>112</v>
      </c>
      <c r="E108" s="182" t="s">
        <v>643</v>
      </c>
      <c r="F108" s="180" t="s">
        <v>644</v>
      </c>
      <c r="G108" s="183" t="s">
        <v>115</v>
      </c>
      <c r="H108" s="215">
        <v>2</v>
      </c>
      <c r="I108" s="179"/>
      <c r="J108" s="179">
        <f>ROUND(I108*H108,2)</f>
        <v>0</v>
      </c>
      <c r="K108" s="118" t="s">
        <v>505</v>
      </c>
      <c r="L108" s="24"/>
      <c r="M108" s="191" t="s">
        <v>1</v>
      </c>
      <c r="N108" s="122" t="s">
        <v>32</v>
      </c>
      <c r="O108" s="123">
        <v>0.39100000000000001</v>
      </c>
      <c r="P108" s="123">
        <f>O108*H108</f>
        <v>0.78200000000000003</v>
      </c>
      <c r="Q108" s="123">
        <v>0</v>
      </c>
      <c r="R108" s="123">
        <f>Q108*H108</f>
        <v>0</v>
      </c>
      <c r="S108" s="123">
        <v>3.1E-2</v>
      </c>
      <c r="T108" s="124">
        <f>S108*H108</f>
        <v>6.2E-2</v>
      </c>
      <c r="AR108" s="187" t="s">
        <v>116</v>
      </c>
      <c r="AT108" s="187" t="s">
        <v>112</v>
      </c>
      <c r="AU108" s="187" t="s">
        <v>69</v>
      </c>
      <c r="AY108" s="187" t="s">
        <v>110</v>
      </c>
      <c r="BE108" s="125">
        <f>IF(N108="základní",J108,0)</f>
        <v>0</v>
      </c>
      <c r="BF108" s="125">
        <f>IF(N108="snížená",J108,0)</f>
        <v>0</v>
      </c>
      <c r="BG108" s="125">
        <f>IF(N108="zákl. přenesená",J108,0)</f>
        <v>0</v>
      </c>
      <c r="BH108" s="125">
        <f>IF(N108="sníž. přenesená",J108,0)</f>
        <v>0</v>
      </c>
      <c r="BI108" s="125">
        <f>IF(N108="nulová",J108,0)</f>
        <v>0</v>
      </c>
      <c r="BJ108" s="187" t="s">
        <v>67</v>
      </c>
      <c r="BK108" s="125">
        <f>ROUND(I108*H108,2)</f>
        <v>0</v>
      </c>
      <c r="BL108" s="187" t="s">
        <v>116</v>
      </c>
      <c r="BM108" s="187" t="s">
        <v>645</v>
      </c>
    </row>
    <row r="109" spans="2:65" s="193" customFormat="1" ht="16.5" customHeight="1" x14ac:dyDescent="0.2">
      <c r="B109" s="115"/>
      <c r="C109" s="181">
        <v>16</v>
      </c>
      <c r="D109" s="181" t="s">
        <v>112</v>
      </c>
      <c r="E109" s="182" t="s">
        <v>646</v>
      </c>
      <c r="F109" s="180" t="s">
        <v>647</v>
      </c>
      <c r="G109" s="183" t="s">
        <v>115</v>
      </c>
      <c r="H109" s="215">
        <v>24</v>
      </c>
      <c r="I109" s="179"/>
      <c r="J109" s="179">
        <f>ROUND(I109*H109,2)</f>
        <v>0</v>
      </c>
      <c r="K109" s="118" t="s">
        <v>505</v>
      </c>
      <c r="L109" s="24"/>
      <c r="M109" s="191" t="s">
        <v>1</v>
      </c>
      <c r="N109" s="122" t="s">
        <v>32</v>
      </c>
      <c r="O109" s="123">
        <v>0.505</v>
      </c>
      <c r="P109" s="123">
        <f>O109*H109</f>
        <v>12.120000000000001</v>
      </c>
      <c r="Q109" s="123">
        <v>5.3400000000000001E-3</v>
      </c>
      <c r="R109" s="123">
        <f>Q109*H109</f>
        <v>0.12816</v>
      </c>
      <c r="S109" s="123">
        <v>0</v>
      </c>
      <c r="T109" s="124">
        <f>S109*H109</f>
        <v>0</v>
      </c>
      <c r="AR109" s="187" t="s">
        <v>116</v>
      </c>
      <c r="AT109" s="187" t="s">
        <v>112</v>
      </c>
      <c r="AU109" s="187" t="s">
        <v>69</v>
      </c>
      <c r="AY109" s="187" t="s">
        <v>110</v>
      </c>
      <c r="BE109" s="125">
        <f>IF(N109="základní",J109,0)</f>
        <v>0</v>
      </c>
      <c r="BF109" s="125">
        <f>IF(N109="snížená",J109,0)</f>
        <v>0</v>
      </c>
      <c r="BG109" s="125">
        <f>IF(N109="zákl. přenesená",J109,0)</f>
        <v>0</v>
      </c>
      <c r="BH109" s="125">
        <f>IF(N109="sníž. přenesená",J109,0)</f>
        <v>0</v>
      </c>
      <c r="BI109" s="125">
        <f>IF(N109="nulová",J109,0)</f>
        <v>0</v>
      </c>
      <c r="BJ109" s="187" t="s">
        <v>67</v>
      </c>
      <c r="BK109" s="125">
        <f>ROUND(I109*H109,2)</f>
        <v>0</v>
      </c>
      <c r="BL109" s="187" t="s">
        <v>116</v>
      </c>
      <c r="BM109" s="187" t="s">
        <v>648</v>
      </c>
    </row>
    <row r="110" spans="2:65" s="10" customFormat="1" ht="16.5" customHeight="1" x14ac:dyDescent="0.25">
      <c r="B110" s="103"/>
      <c r="C110" s="177"/>
      <c r="D110" s="225" t="s">
        <v>60</v>
      </c>
      <c r="E110" s="227" t="s">
        <v>410</v>
      </c>
      <c r="F110" s="227" t="s">
        <v>649</v>
      </c>
      <c r="G110" s="177"/>
      <c r="H110" s="177"/>
      <c r="I110" s="177"/>
      <c r="J110" s="255">
        <f>SUM(J111,J117,J125,J130,J133,J136,J139,J144)</f>
        <v>0</v>
      </c>
      <c r="L110" s="103"/>
      <c r="M110" s="107"/>
      <c r="N110" s="108"/>
      <c r="O110" s="108"/>
      <c r="P110" s="109">
        <f>P117+P130+P133+P136+P139+P144</f>
        <v>35.629999999999995</v>
      </c>
      <c r="Q110" s="108"/>
      <c r="R110" s="109">
        <f>R117+R130+R133+R136+R139+R144</f>
        <v>0.40980000000000005</v>
      </c>
      <c r="S110" s="108"/>
      <c r="T110" s="110">
        <f>T117+T130+T133+T136+T139+T144</f>
        <v>2.4799999999999999E-2</v>
      </c>
      <c r="AR110" s="104" t="s">
        <v>69</v>
      </c>
      <c r="AT110" s="111" t="s">
        <v>60</v>
      </c>
      <c r="AU110" s="111" t="s">
        <v>61</v>
      </c>
      <c r="AY110" s="104" t="s">
        <v>110</v>
      </c>
      <c r="BK110" s="112">
        <f>BK117+BK130+BK133+BK136+BK139+BK144</f>
        <v>0</v>
      </c>
    </row>
    <row r="111" spans="2:65" s="10" customFormat="1" ht="16.5" customHeight="1" x14ac:dyDescent="0.25">
      <c r="B111" s="103"/>
      <c r="C111" s="332"/>
      <c r="D111" s="333" t="s">
        <v>60</v>
      </c>
      <c r="E111" s="351" t="s">
        <v>507</v>
      </c>
      <c r="F111" s="351" t="s">
        <v>508</v>
      </c>
      <c r="G111" s="332"/>
      <c r="H111" s="332"/>
      <c r="I111" s="332"/>
      <c r="J111" s="330">
        <f>SUM(J112:J116)</f>
        <v>0</v>
      </c>
      <c r="K111" s="307"/>
      <c r="L111" s="103"/>
      <c r="M111" s="107"/>
      <c r="N111" s="108"/>
      <c r="O111" s="108"/>
      <c r="P111" s="109"/>
      <c r="Q111" s="108"/>
      <c r="R111" s="109"/>
      <c r="S111" s="108"/>
      <c r="T111" s="110"/>
      <c r="AR111" s="104"/>
      <c r="AT111" s="111"/>
      <c r="AU111" s="111"/>
      <c r="AY111" s="104"/>
      <c r="BK111" s="112"/>
    </row>
    <row r="112" spans="2:65" s="10" customFormat="1" ht="16.5" customHeight="1" x14ac:dyDescent="0.2">
      <c r="B112" s="103"/>
      <c r="C112" s="301">
        <v>17</v>
      </c>
      <c r="D112" s="301" t="s">
        <v>112</v>
      </c>
      <c r="E112" s="337" t="s">
        <v>519</v>
      </c>
      <c r="F112" s="338" t="s">
        <v>520</v>
      </c>
      <c r="G112" s="339" t="s">
        <v>243</v>
      </c>
      <c r="H112" s="340">
        <v>45</v>
      </c>
      <c r="I112" s="341"/>
      <c r="J112" s="341">
        <f>ROUND(I112*H112,2)</f>
        <v>0</v>
      </c>
      <c r="K112" s="283" t="s">
        <v>1</v>
      </c>
      <c r="L112" s="103"/>
      <c r="M112" s="107"/>
      <c r="N112" s="108"/>
      <c r="O112" s="108"/>
      <c r="P112" s="109"/>
      <c r="Q112" s="108"/>
      <c r="R112" s="109"/>
      <c r="S112" s="108"/>
      <c r="T112" s="110"/>
      <c r="AR112" s="104"/>
      <c r="AT112" s="111"/>
      <c r="AU112" s="111"/>
      <c r="AY112" s="104"/>
      <c r="BK112" s="112"/>
    </row>
    <row r="113" spans="2:65" s="10" customFormat="1" ht="16.5" customHeight="1" x14ac:dyDescent="0.2">
      <c r="B113" s="103"/>
      <c r="C113" s="352">
        <v>18</v>
      </c>
      <c r="D113" s="352" t="s">
        <v>184</v>
      </c>
      <c r="E113" s="353" t="s">
        <v>799</v>
      </c>
      <c r="F113" s="354" t="s">
        <v>800</v>
      </c>
      <c r="G113" s="355" t="s">
        <v>243</v>
      </c>
      <c r="H113" s="356">
        <v>33</v>
      </c>
      <c r="I113" s="357"/>
      <c r="J113" s="357">
        <f>ROUND(I113*H113,2)</f>
        <v>0</v>
      </c>
      <c r="K113" s="322" t="s">
        <v>1</v>
      </c>
      <c r="L113" s="103"/>
      <c r="M113" s="107"/>
      <c r="N113" s="108"/>
      <c r="O113" s="108"/>
      <c r="P113" s="109"/>
      <c r="Q113" s="108"/>
      <c r="R113" s="109"/>
      <c r="S113" s="108"/>
      <c r="T113" s="110"/>
      <c r="AR113" s="104"/>
      <c r="AT113" s="111"/>
      <c r="AU113" s="111"/>
      <c r="AY113" s="104"/>
      <c r="BK113" s="112"/>
    </row>
    <row r="114" spans="2:65" s="10" customFormat="1" ht="16.5" customHeight="1" x14ac:dyDescent="0.2">
      <c r="B114" s="103"/>
      <c r="C114" s="352">
        <v>19</v>
      </c>
      <c r="D114" s="352" t="s">
        <v>184</v>
      </c>
      <c r="E114" s="353" t="s">
        <v>801</v>
      </c>
      <c r="F114" s="354" t="s">
        <v>802</v>
      </c>
      <c r="G114" s="355" t="s">
        <v>243</v>
      </c>
      <c r="H114" s="356">
        <v>18</v>
      </c>
      <c r="I114" s="357"/>
      <c r="J114" s="357">
        <f>ROUND(I114*H114,2)</f>
        <v>0</v>
      </c>
      <c r="K114" s="322" t="s">
        <v>1</v>
      </c>
      <c r="L114" s="103"/>
      <c r="M114" s="107"/>
      <c r="N114" s="108"/>
      <c r="O114" s="108"/>
      <c r="P114" s="109"/>
      <c r="Q114" s="108"/>
      <c r="R114" s="109"/>
      <c r="S114" s="108"/>
      <c r="T114" s="110"/>
      <c r="AR114" s="104"/>
      <c r="AT114" s="111"/>
      <c r="AU114" s="111"/>
      <c r="AY114" s="104"/>
      <c r="BK114" s="112"/>
    </row>
    <row r="115" spans="2:65" s="10" customFormat="1" ht="16.5" customHeight="1" x14ac:dyDescent="0.2">
      <c r="B115" s="103"/>
      <c r="C115" s="301">
        <v>20</v>
      </c>
      <c r="D115" s="301" t="s">
        <v>112</v>
      </c>
      <c r="E115" s="337" t="s">
        <v>803</v>
      </c>
      <c r="F115" s="338" t="s">
        <v>804</v>
      </c>
      <c r="G115" s="339" t="s">
        <v>243</v>
      </c>
      <c r="H115" s="340">
        <v>7</v>
      </c>
      <c r="I115" s="341"/>
      <c r="J115" s="341">
        <f>ROUND(I115*H115,2)</f>
        <v>0</v>
      </c>
      <c r="K115" s="283" t="s">
        <v>1</v>
      </c>
      <c r="L115" s="103"/>
      <c r="M115" s="107"/>
      <c r="N115" s="108"/>
      <c r="O115" s="108"/>
      <c r="P115" s="109"/>
      <c r="Q115" s="108"/>
      <c r="R115" s="109"/>
      <c r="S115" s="108"/>
      <c r="T115" s="110"/>
      <c r="AR115" s="104"/>
      <c r="AT115" s="111"/>
      <c r="AU115" s="111"/>
      <c r="AY115" s="104"/>
      <c r="BK115" s="112"/>
    </row>
    <row r="116" spans="2:65" s="10" customFormat="1" ht="16.5" customHeight="1" x14ac:dyDescent="0.2">
      <c r="B116" s="103"/>
      <c r="C116" s="352">
        <v>21</v>
      </c>
      <c r="D116" s="352" t="s">
        <v>184</v>
      </c>
      <c r="E116" s="353" t="s">
        <v>805</v>
      </c>
      <c r="F116" s="354" t="s">
        <v>806</v>
      </c>
      <c r="G116" s="355" t="s">
        <v>243</v>
      </c>
      <c r="H116" s="356">
        <v>7</v>
      </c>
      <c r="I116" s="357"/>
      <c r="J116" s="357">
        <f>ROUND(I116*H116,2)</f>
        <v>0</v>
      </c>
      <c r="K116" s="322" t="s">
        <v>1</v>
      </c>
      <c r="L116" s="103"/>
      <c r="M116" s="107"/>
      <c r="N116" s="108"/>
      <c r="O116" s="108"/>
      <c r="P116" s="109"/>
      <c r="Q116" s="108"/>
      <c r="R116" s="109"/>
      <c r="S116" s="108"/>
      <c r="T116" s="110"/>
      <c r="AR116" s="104"/>
      <c r="AT116" s="111"/>
      <c r="AU116" s="111"/>
      <c r="AY116" s="104"/>
      <c r="BK116" s="112"/>
    </row>
    <row r="117" spans="2:65" s="10" customFormat="1" ht="16.5" customHeight="1" x14ac:dyDescent="0.25">
      <c r="B117" s="103"/>
      <c r="C117" s="177"/>
      <c r="D117" s="225" t="s">
        <v>60</v>
      </c>
      <c r="E117" s="226" t="s">
        <v>523</v>
      </c>
      <c r="F117" s="226" t="s">
        <v>524</v>
      </c>
      <c r="G117" s="177"/>
      <c r="H117" s="177"/>
      <c r="I117" s="177"/>
      <c r="J117" s="256">
        <f>SUM(J118:J124)</f>
        <v>0</v>
      </c>
      <c r="L117" s="175"/>
      <c r="M117" s="107"/>
      <c r="N117" s="108"/>
      <c r="O117" s="108"/>
      <c r="P117" s="109">
        <f>SUM(P118:P119)</f>
        <v>14.1</v>
      </c>
      <c r="Q117" s="108"/>
      <c r="R117" s="109">
        <f>SUM(R118:R119)</f>
        <v>1.89E-2</v>
      </c>
      <c r="S117" s="108"/>
      <c r="T117" s="110">
        <f>SUM(T118:T119)</f>
        <v>0</v>
      </c>
      <c r="AR117" s="104" t="s">
        <v>69</v>
      </c>
      <c r="AT117" s="111" t="s">
        <v>60</v>
      </c>
      <c r="AU117" s="111" t="s">
        <v>67</v>
      </c>
      <c r="AY117" s="104" t="s">
        <v>110</v>
      </c>
      <c r="BK117" s="112">
        <f>SUM(BK118:BK119)</f>
        <v>0</v>
      </c>
    </row>
    <row r="118" spans="2:65" s="193" customFormat="1" ht="16.5" customHeight="1" x14ac:dyDescent="0.2">
      <c r="B118" s="115"/>
      <c r="C118" s="181">
        <v>22</v>
      </c>
      <c r="D118" s="181" t="s">
        <v>112</v>
      </c>
      <c r="E118" s="182" t="s">
        <v>650</v>
      </c>
      <c r="F118" s="180" t="s">
        <v>651</v>
      </c>
      <c r="G118" s="183" t="s">
        <v>243</v>
      </c>
      <c r="H118" s="215">
        <v>30</v>
      </c>
      <c r="I118" s="179"/>
      <c r="J118" s="179">
        <f>ROUND(I118*H118,2)</f>
        <v>0</v>
      </c>
      <c r="K118" s="118" t="s">
        <v>505</v>
      </c>
      <c r="L118" s="24"/>
      <c r="M118" s="191" t="s">
        <v>1</v>
      </c>
      <c r="N118" s="122" t="s">
        <v>32</v>
      </c>
      <c r="O118" s="123">
        <v>0.47</v>
      </c>
      <c r="P118" s="123">
        <f>O118*H118</f>
        <v>14.1</v>
      </c>
      <c r="Q118" s="123">
        <v>5.0000000000000001E-4</v>
      </c>
      <c r="R118" s="123">
        <f>Q118*H118</f>
        <v>1.4999999999999999E-2</v>
      </c>
      <c r="S118" s="123">
        <v>0</v>
      </c>
      <c r="T118" s="124">
        <f>S118*H118</f>
        <v>0</v>
      </c>
      <c r="AR118" s="187" t="s">
        <v>199</v>
      </c>
      <c r="AT118" s="187" t="s">
        <v>112</v>
      </c>
      <c r="AU118" s="187" t="s">
        <v>69</v>
      </c>
      <c r="AY118" s="187" t="s">
        <v>110</v>
      </c>
      <c r="BE118" s="125">
        <f>IF(N118="základní",J118,0)</f>
        <v>0</v>
      </c>
      <c r="BF118" s="125">
        <f>IF(N118="snížená",J118,0)</f>
        <v>0</v>
      </c>
      <c r="BG118" s="125">
        <f>IF(N118="zákl. přenesená",J118,0)</f>
        <v>0</v>
      </c>
      <c r="BH118" s="125">
        <f>IF(N118="sníž. přenesená",J118,0)</f>
        <v>0</v>
      </c>
      <c r="BI118" s="125">
        <f>IF(N118="nulová",J118,0)</f>
        <v>0</v>
      </c>
      <c r="BJ118" s="187" t="s">
        <v>67</v>
      </c>
      <c r="BK118" s="125">
        <f>ROUND(I118*H118,2)</f>
        <v>0</v>
      </c>
      <c r="BL118" s="187" t="s">
        <v>199</v>
      </c>
      <c r="BM118" s="187" t="s">
        <v>652</v>
      </c>
    </row>
    <row r="119" spans="2:65" s="193" customFormat="1" ht="16.5" customHeight="1" x14ac:dyDescent="0.2">
      <c r="B119" s="115"/>
      <c r="C119" s="219">
        <v>23</v>
      </c>
      <c r="D119" s="219" t="s">
        <v>184</v>
      </c>
      <c r="E119" s="220" t="s">
        <v>653</v>
      </c>
      <c r="F119" s="221" t="s">
        <v>654</v>
      </c>
      <c r="G119" s="222" t="s">
        <v>243</v>
      </c>
      <c r="H119" s="223">
        <v>30</v>
      </c>
      <c r="I119" s="224"/>
      <c r="J119" s="224">
        <f>ROUND(I119*H119,2)</f>
        <v>0</v>
      </c>
      <c r="K119" s="143" t="s">
        <v>505</v>
      </c>
      <c r="L119" s="147"/>
      <c r="M119" s="148" t="s">
        <v>1</v>
      </c>
      <c r="N119" s="149" t="s">
        <v>32</v>
      </c>
      <c r="O119" s="123">
        <v>0</v>
      </c>
      <c r="P119" s="123">
        <f>O119*H119</f>
        <v>0</v>
      </c>
      <c r="Q119" s="123">
        <v>1.2999999999999999E-4</v>
      </c>
      <c r="R119" s="123">
        <f>Q119*H119</f>
        <v>3.8999999999999998E-3</v>
      </c>
      <c r="S119" s="123">
        <v>0</v>
      </c>
      <c r="T119" s="124">
        <f>S119*H119</f>
        <v>0</v>
      </c>
      <c r="AR119" s="187" t="s">
        <v>296</v>
      </c>
      <c r="AT119" s="187" t="s">
        <v>184</v>
      </c>
      <c r="AU119" s="187" t="s">
        <v>69</v>
      </c>
      <c r="AY119" s="187" t="s">
        <v>110</v>
      </c>
      <c r="BE119" s="125">
        <f>IF(N119="základní",J119,0)</f>
        <v>0</v>
      </c>
      <c r="BF119" s="125">
        <f>IF(N119="snížená",J119,0)</f>
        <v>0</v>
      </c>
      <c r="BG119" s="125">
        <f>IF(N119="zákl. přenesená",J119,0)</f>
        <v>0</v>
      </c>
      <c r="BH119" s="125">
        <f>IF(N119="sníž. přenesená",J119,0)</f>
        <v>0</v>
      </c>
      <c r="BI119" s="125">
        <f>IF(N119="nulová",J119,0)</f>
        <v>0</v>
      </c>
      <c r="BJ119" s="187" t="s">
        <v>67</v>
      </c>
      <c r="BK119" s="125">
        <f>ROUND(I119*H119,2)</f>
        <v>0</v>
      </c>
      <c r="BL119" s="187" t="s">
        <v>199</v>
      </c>
      <c r="BM119" s="187" t="s">
        <v>655</v>
      </c>
    </row>
    <row r="120" spans="2:65" s="197" customFormat="1" ht="16.5" customHeight="1" x14ac:dyDescent="0.2">
      <c r="B120" s="115"/>
      <c r="C120" s="181">
        <v>24</v>
      </c>
      <c r="D120" s="181" t="s">
        <v>112</v>
      </c>
      <c r="E120" s="216" t="s">
        <v>564</v>
      </c>
      <c r="F120" s="217" t="s">
        <v>728</v>
      </c>
      <c r="G120" s="218" t="s">
        <v>566</v>
      </c>
      <c r="H120" s="215">
        <v>5</v>
      </c>
      <c r="I120" s="179"/>
      <c r="J120" s="179">
        <f t="shared" ref="J120" si="3">ROUND(I120*H120,2)</f>
        <v>0</v>
      </c>
      <c r="K120" s="118" t="s">
        <v>607</v>
      </c>
      <c r="L120" s="147"/>
      <c r="M120" s="148"/>
      <c r="N120" s="149"/>
      <c r="O120" s="123"/>
      <c r="P120" s="123"/>
      <c r="Q120" s="123"/>
      <c r="R120" s="123"/>
      <c r="S120" s="123"/>
      <c r="T120" s="124"/>
      <c r="AR120" s="199"/>
      <c r="AT120" s="199"/>
      <c r="AU120" s="199"/>
      <c r="AY120" s="199"/>
      <c r="BE120" s="125"/>
      <c r="BF120" s="125"/>
      <c r="BG120" s="125"/>
      <c r="BH120" s="125"/>
      <c r="BI120" s="125"/>
      <c r="BJ120" s="199"/>
      <c r="BK120" s="125"/>
      <c r="BL120" s="199"/>
      <c r="BM120" s="199"/>
    </row>
    <row r="121" spans="2:65" s="267" customFormat="1" ht="16.5" customHeight="1" x14ac:dyDescent="0.2">
      <c r="B121" s="115"/>
      <c r="C121" s="301">
        <v>25</v>
      </c>
      <c r="D121" s="301" t="s">
        <v>112</v>
      </c>
      <c r="E121" s="337" t="s">
        <v>807</v>
      </c>
      <c r="F121" s="338" t="s">
        <v>808</v>
      </c>
      <c r="G121" s="339" t="s">
        <v>243</v>
      </c>
      <c r="H121" s="340">
        <v>15</v>
      </c>
      <c r="I121" s="341"/>
      <c r="J121" s="341">
        <f>ROUND(I121*H121,2)</f>
        <v>0</v>
      </c>
      <c r="K121" s="283" t="s">
        <v>1</v>
      </c>
      <c r="L121" s="147"/>
      <c r="M121" s="148"/>
      <c r="N121" s="149"/>
      <c r="O121" s="123"/>
      <c r="P121" s="123"/>
      <c r="Q121" s="123"/>
      <c r="R121" s="123"/>
      <c r="S121" s="123"/>
      <c r="T121" s="124"/>
      <c r="AR121" s="268"/>
      <c r="AT121" s="268"/>
      <c r="AU121" s="268"/>
      <c r="AY121" s="268"/>
      <c r="BE121" s="125"/>
      <c r="BF121" s="125"/>
      <c r="BG121" s="125"/>
      <c r="BH121" s="125"/>
      <c r="BI121" s="125"/>
      <c r="BJ121" s="268"/>
      <c r="BK121" s="125"/>
      <c r="BL121" s="268"/>
      <c r="BM121" s="268"/>
    </row>
    <row r="122" spans="2:65" s="267" customFormat="1" ht="16.5" customHeight="1" x14ac:dyDescent="0.2">
      <c r="B122" s="115"/>
      <c r="C122" s="301">
        <v>26</v>
      </c>
      <c r="D122" s="301" t="s">
        <v>112</v>
      </c>
      <c r="E122" s="337" t="s">
        <v>809</v>
      </c>
      <c r="F122" s="338" t="s">
        <v>810</v>
      </c>
      <c r="G122" s="339" t="s">
        <v>243</v>
      </c>
      <c r="H122" s="340">
        <v>30</v>
      </c>
      <c r="I122" s="341"/>
      <c r="J122" s="341">
        <f>ROUND(I122*H122,2)</f>
        <v>0</v>
      </c>
      <c r="K122" s="283" t="s">
        <v>1</v>
      </c>
      <c r="L122" s="147"/>
      <c r="M122" s="148"/>
      <c r="N122" s="149"/>
      <c r="O122" s="123"/>
      <c r="P122" s="123"/>
      <c r="Q122" s="123"/>
      <c r="R122" s="123"/>
      <c r="S122" s="123"/>
      <c r="T122" s="124"/>
      <c r="AR122" s="268"/>
      <c r="AT122" s="268"/>
      <c r="AU122" s="268"/>
      <c r="AY122" s="268"/>
      <c r="BE122" s="125"/>
      <c r="BF122" s="125"/>
      <c r="BG122" s="125"/>
      <c r="BH122" s="125"/>
      <c r="BI122" s="125"/>
      <c r="BJ122" s="268"/>
      <c r="BK122" s="125"/>
      <c r="BL122" s="268"/>
      <c r="BM122" s="268"/>
    </row>
    <row r="123" spans="2:65" s="267" customFormat="1" ht="16.5" customHeight="1" x14ac:dyDescent="0.2">
      <c r="B123" s="115"/>
      <c r="C123" s="301">
        <v>27</v>
      </c>
      <c r="D123" s="301" t="s">
        <v>112</v>
      </c>
      <c r="E123" s="337" t="s">
        <v>811</v>
      </c>
      <c r="F123" s="338" t="s">
        <v>812</v>
      </c>
      <c r="G123" s="339" t="s">
        <v>243</v>
      </c>
      <c r="H123" s="340">
        <v>42</v>
      </c>
      <c r="I123" s="341"/>
      <c r="J123" s="341">
        <f>ROUND(I123*H123,2)</f>
        <v>0</v>
      </c>
      <c r="K123" s="283" t="s">
        <v>505</v>
      </c>
      <c r="L123" s="147"/>
      <c r="M123" s="148"/>
      <c r="N123" s="149"/>
      <c r="O123" s="123"/>
      <c r="P123" s="123"/>
      <c r="Q123" s="123"/>
      <c r="R123" s="123"/>
      <c r="S123" s="123"/>
      <c r="T123" s="124"/>
      <c r="AR123" s="268"/>
      <c r="AT123" s="268"/>
      <c r="AU123" s="268"/>
      <c r="AY123" s="268"/>
      <c r="BE123" s="125"/>
      <c r="BF123" s="125"/>
      <c r="BG123" s="125"/>
      <c r="BH123" s="125"/>
      <c r="BI123" s="125"/>
      <c r="BJ123" s="268"/>
      <c r="BK123" s="125"/>
      <c r="BL123" s="268"/>
      <c r="BM123" s="268"/>
    </row>
    <row r="124" spans="2:65" s="267" customFormat="1" ht="16.5" customHeight="1" x14ac:dyDescent="0.2">
      <c r="B124" s="115"/>
      <c r="C124" s="301">
        <v>28</v>
      </c>
      <c r="D124" s="301" t="s">
        <v>112</v>
      </c>
      <c r="E124" s="337" t="s">
        <v>813</v>
      </c>
      <c r="F124" s="338" t="s">
        <v>814</v>
      </c>
      <c r="G124" s="339" t="s">
        <v>243</v>
      </c>
      <c r="H124" s="340">
        <v>78</v>
      </c>
      <c r="I124" s="341"/>
      <c r="J124" s="341">
        <f>ROUND(I124*H124,2)</f>
        <v>0</v>
      </c>
      <c r="K124" s="283" t="s">
        <v>1</v>
      </c>
      <c r="L124" s="147"/>
      <c r="M124" s="148"/>
      <c r="N124" s="149"/>
      <c r="O124" s="123"/>
      <c r="P124" s="123"/>
      <c r="Q124" s="123"/>
      <c r="R124" s="123"/>
      <c r="S124" s="123"/>
      <c r="T124" s="124"/>
      <c r="AR124" s="268"/>
      <c r="AT124" s="268"/>
      <c r="AU124" s="268"/>
      <c r="AY124" s="268"/>
      <c r="BE124" s="125"/>
      <c r="BF124" s="125"/>
      <c r="BG124" s="125"/>
      <c r="BH124" s="125"/>
      <c r="BI124" s="125"/>
      <c r="BJ124" s="268"/>
      <c r="BK124" s="125"/>
      <c r="BL124" s="268"/>
      <c r="BM124" s="268"/>
    </row>
    <row r="125" spans="2:65" s="267" customFormat="1" ht="16.5" customHeight="1" x14ac:dyDescent="0.25">
      <c r="B125" s="115"/>
      <c r="C125" s="332"/>
      <c r="D125" s="333" t="s">
        <v>60</v>
      </c>
      <c r="E125" s="334" t="s">
        <v>531</v>
      </c>
      <c r="F125" s="334" t="s">
        <v>532</v>
      </c>
      <c r="G125" s="335"/>
      <c r="H125" s="335"/>
      <c r="I125" s="335"/>
      <c r="J125" s="336">
        <f>SUM(J126:J129)</f>
        <v>0</v>
      </c>
      <c r="K125" s="307"/>
      <c r="L125" s="147"/>
      <c r="M125" s="148"/>
      <c r="N125" s="149"/>
      <c r="O125" s="123"/>
      <c r="P125" s="123"/>
      <c r="Q125" s="123"/>
      <c r="R125" s="123"/>
      <c r="S125" s="123"/>
      <c r="T125" s="124"/>
      <c r="AR125" s="268"/>
      <c r="AT125" s="268"/>
      <c r="AU125" s="268"/>
      <c r="AY125" s="268"/>
      <c r="BE125" s="125"/>
      <c r="BF125" s="125"/>
      <c r="BG125" s="125"/>
      <c r="BH125" s="125"/>
      <c r="BI125" s="125"/>
      <c r="BJ125" s="268"/>
      <c r="BK125" s="125"/>
      <c r="BL125" s="268"/>
      <c r="BM125" s="268"/>
    </row>
    <row r="126" spans="2:65" s="267" customFormat="1" ht="16.5" customHeight="1" x14ac:dyDescent="0.2">
      <c r="B126" s="115"/>
      <c r="C126" s="301">
        <v>29</v>
      </c>
      <c r="D126" s="301" t="s">
        <v>112</v>
      </c>
      <c r="E126" s="337" t="s">
        <v>533</v>
      </c>
      <c r="F126" s="338" t="s">
        <v>534</v>
      </c>
      <c r="G126" s="339" t="s">
        <v>243</v>
      </c>
      <c r="H126" s="340">
        <v>1</v>
      </c>
      <c r="I126" s="341"/>
      <c r="J126" s="341">
        <f>ROUND(I126*H126,2)</f>
        <v>0</v>
      </c>
      <c r="K126" s="283" t="s">
        <v>1</v>
      </c>
      <c r="L126" s="147"/>
      <c r="M126" s="148"/>
      <c r="N126" s="149"/>
      <c r="O126" s="123"/>
      <c r="P126" s="123"/>
      <c r="Q126" s="123"/>
      <c r="R126" s="123"/>
      <c r="S126" s="123"/>
      <c r="T126" s="124"/>
      <c r="AR126" s="268"/>
      <c r="AT126" s="268"/>
      <c r="AU126" s="268"/>
      <c r="AY126" s="268"/>
      <c r="BE126" s="125"/>
      <c r="BF126" s="125"/>
      <c r="BG126" s="125"/>
      <c r="BH126" s="125"/>
      <c r="BI126" s="125"/>
      <c r="BJ126" s="268"/>
      <c r="BK126" s="125"/>
      <c r="BL126" s="268"/>
      <c r="BM126" s="268"/>
    </row>
    <row r="127" spans="2:65" s="267" customFormat="1" ht="16.5" customHeight="1" x14ac:dyDescent="0.2">
      <c r="B127" s="115"/>
      <c r="C127" s="352">
        <v>30</v>
      </c>
      <c r="D127" s="352" t="s">
        <v>184</v>
      </c>
      <c r="E127" s="353" t="s">
        <v>536</v>
      </c>
      <c r="F127" s="354" t="s">
        <v>537</v>
      </c>
      <c r="G127" s="355" t="s">
        <v>243</v>
      </c>
      <c r="H127" s="356">
        <v>1</v>
      </c>
      <c r="I127" s="357"/>
      <c r="J127" s="357">
        <f>ROUND(I127*H127,2)</f>
        <v>0</v>
      </c>
      <c r="K127" s="322" t="s">
        <v>1</v>
      </c>
      <c r="L127" s="147"/>
      <c r="M127" s="148"/>
      <c r="N127" s="149"/>
      <c r="O127" s="123"/>
      <c r="P127" s="123"/>
      <c r="Q127" s="123"/>
      <c r="R127" s="123"/>
      <c r="S127" s="123"/>
      <c r="T127" s="124"/>
      <c r="AR127" s="268"/>
      <c r="AT127" s="268"/>
      <c r="AU127" s="268"/>
      <c r="AY127" s="268"/>
      <c r="BE127" s="125"/>
      <c r="BF127" s="125"/>
      <c r="BG127" s="125"/>
      <c r="BH127" s="125"/>
      <c r="BI127" s="125"/>
      <c r="BJ127" s="268"/>
      <c r="BK127" s="125"/>
      <c r="BL127" s="268"/>
      <c r="BM127" s="268"/>
    </row>
    <row r="128" spans="2:65" s="267" customFormat="1" ht="16.5" customHeight="1" x14ac:dyDescent="0.2">
      <c r="B128" s="115"/>
      <c r="C128" s="301">
        <v>31</v>
      </c>
      <c r="D128" s="301" t="s">
        <v>112</v>
      </c>
      <c r="E128" s="337" t="s">
        <v>815</v>
      </c>
      <c r="F128" s="338" t="s">
        <v>816</v>
      </c>
      <c r="G128" s="339" t="s">
        <v>243</v>
      </c>
      <c r="H128" s="340">
        <v>6</v>
      </c>
      <c r="I128" s="341"/>
      <c r="J128" s="341">
        <f>ROUND(I128*H128,2)</f>
        <v>0</v>
      </c>
      <c r="K128" s="283" t="s">
        <v>1</v>
      </c>
      <c r="L128" s="147"/>
      <c r="M128" s="148"/>
      <c r="N128" s="149"/>
      <c r="O128" s="123"/>
      <c r="P128" s="123"/>
      <c r="Q128" s="123"/>
      <c r="R128" s="123"/>
      <c r="S128" s="123"/>
      <c r="T128" s="124"/>
      <c r="AR128" s="268"/>
      <c r="AT128" s="268"/>
      <c r="AU128" s="268"/>
      <c r="AY128" s="268"/>
      <c r="BE128" s="125"/>
      <c r="BF128" s="125"/>
      <c r="BG128" s="125"/>
      <c r="BH128" s="125"/>
      <c r="BI128" s="125"/>
      <c r="BJ128" s="268"/>
      <c r="BK128" s="125"/>
      <c r="BL128" s="268"/>
      <c r="BM128" s="268"/>
    </row>
    <row r="129" spans="2:65" s="267" customFormat="1" ht="16.5" customHeight="1" x14ac:dyDescent="0.2">
      <c r="B129" s="115"/>
      <c r="C129" s="352">
        <v>32</v>
      </c>
      <c r="D129" s="352" t="s">
        <v>184</v>
      </c>
      <c r="E129" s="353" t="s">
        <v>817</v>
      </c>
      <c r="F129" s="354" t="s">
        <v>818</v>
      </c>
      <c r="G129" s="355" t="s">
        <v>243</v>
      </c>
      <c r="H129" s="356">
        <v>6</v>
      </c>
      <c r="I129" s="357"/>
      <c r="J129" s="357">
        <f>ROUND(I129*H129,2)</f>
        <v>0</v>
      </c>
      <c r="K129" s="322" t="s">
        <v>1</v>
      </c>
      <c r="L129" s="147"/>
      <c r="M129" s="148"/>
      <c r="N129" s="149"/>
      <c r="O129" s="123"/>
      <c r="P129" s="123"/>
      <c r="Q129" s="123"/>
      <c r="R129" s="123"/>
      <c r="S129" s="123"/>
      <c r="T129" s="124"/>
      <c r="AR129" s="268"/>
      <c r="AT129" s="268"/>
      <c r="AU129" s="268"/>
      <c r="AY129" s="268"/>
      <c r="BE129" s="125"/>
      <c r="BF129" s="125"/>
      <c r="BG129" s="125"/>
      <c r="BH129" s="125"/>
      <c r="BI129" s="125"/>
      <c r="BJ129" s="268"/>
      <c r="BK129" s="125"/>
      <c r="BL129" s="268"/>
      <c r="BM129" s="268"/>
    </row>
    <row r="130" spans="2:65" s="10" customFormat="1" ht="16.5" customHeight="1" x14ac:dyDescent="0.25">
      <c r="B130" s="103"/>
      <c r="C130" s="177"/>
      <c r="D130" s="225" t="s">
        <v>60</v>
      </c>
      <c r="E130" s="226" t="s">
        <v>656</v>
      </c>
      <c r="F130" s="226" t="s">
        <v>657</v>
      </c>
      <c r="G130" s="177"/>
      <c r="H130" s="177"/>
      <c r="I130" s="177"/>
      <c r="J130" s="256">
        <f>SUM(J131:J132)</f>
        <v>0</v>
      </c>
      <c r="L130" s="175"/>
      <c r="M130" s="107"/>
      <c r="N130" s="108"/>
      <c r="O130" s="108"/>
      <c r="P130" s="109">
        <f>SUM(P131:P132)</f>
        <v>0.38400000000000001</v>
      </c>
      <c r="Q130" s="108"/>
      <c r="R130" s="109">
        <f>SUM(R131:R132)</f>
        <v>4.0000000000000002E-4</v>
      </c>
      <c r="S130" s="108"/>
      <c r="T130" s="110">
        <f>SUM(T131:T132)</f>
        <v>0</v>
      </c>
      <c r="AR130" s="104" t="s">
        <v>69</v>
      </c>
      <c r="AT130" s="111" t="s">
        <v>60</v>
      </c>
      <c r="AU130" s="111" t="s">
        <v>67</v>
      </c>
      <c r="AY130" s="104" t="s">
        <v>110</v>
      </c>
      <c r="BK130" s="112">
        <f>SUM(BK131:BK132)</f>
        <v>0</v>
      </c>
    </row>
    <row r="131" spans="2:65" s="193" customFormat="1" ht="16.5" customHeight="1" x14ac:dyDescent="0.2">
      <c r="B131" s="115"/>
      <c r="C131" s="181">
        <v>33</v>
      </c>
      <c r="D131" s="181" t="s">
        <v>112</v>
      </c>
      <c r="E131" s="182" t="s">
        <v>658</v>
      </c>
      <c r="F131" s="180" t="s">
        <v>659</v>
      </c>
      <c r="G131" s="183" t="s">
        <v>312</v>
      </c>
      <c r="H131" s="215">
        <v>1</v>
      </c>
      <c r="I131" s="179"/>
      <c r="J131" s="179">
        <f>ROUND(I131*H131,2)</f>
        <v>0</v>
      </c>
      <c r="K131" s="118" t="s">
        <v>505</v>
      </c>
      <c r="L131" s="24"/>
      <c r="M131" s="191" t="s">
        <v>1</v>
      </c>
      <c r="N131" s="122" t="s">
        <v>32</v>
      </c>
      <c r="O131" s="123">
        <v>0.38400000000000001</v>
      </c>
      <c r="P131" s="123">
        <f>O131*H131</f>
        <v>0.38400000000000001</v>
      </c>
      <c r="Q131" s="123">
        <v>0</v>
      </c>
      <c r="R131" s="123">
        <f>Q131*H131</f>
        <v>0</v>
      </c>
      <c r="S131" s="123">
        <v>0</v>
      </c>
      <c r="T131" s="124">
        <f>S131*H131</f>
        <v>0</v>
      </c>
      <c r="AR131" s="187" t="s">
        <v>199</v>
      </c>
      <c r="AT131" s="187" t="s">
        <v>112</v>
      </c>
      <c r="AU131" s="187" t="s">
        <v>69</v>
      </c>
      <c r="AY131" s="187" t="s">
        <v>110</v>
      </c>
      <c r="BE131" s="125">
        <f>IF(N131="základní",J131,0)</f>
        <v>0</v>
      </c>
      <c r="BF131" s="125">
        <f>IF(N131="snížená",J131,0)</f>
        <v>0</v>
      </c>
      <c r="BG131" s="125">
        <f>IF(N131="zákl. přenesená",J131,0)</f>
        <v>0</v>
      </c>
      <c r="BH131" s="125">
        <f>IF(N131="sníž. přenesená",J131,0)</f>
        <v>0</v>
      </c>
      <c r="BI131" s="125">
        <f>IF(N131="nulová",J131,0)</f>
        <v>0</v>
      </c>
      <c r="BJ131" s="187" t="s">
        <v>67</v>
      </c>
      <c r="BK131" s="125">
        <f>ROUND(I131*H131,2)</f>
        <v>0</v>
      </c>
      <c r="BL131" s="187" t="s">
        <v>199</v>
      </c>
      <c r="BM131" s="187" t="s">
        <v>660</v>
      </c>
    </row>
    <row r="132" spans="2:65" s="193" customFormat="1" ht="16.5" customHeight="1" x14ac:dyDescent="0.2">
      <c r="B132" s="115"/>
      <c r="C132" s="219">
        <v>34</v>
      </c>
      <c r="D132" s="219" t="s">
        <v>184</v>
      </c>
      <c r="E132" s="220" t="s">
        <v>661</v>
      </c>
      <c r="F132" s="221" t="s">
        <v>662</v>
      </c>
      <c r="G132" s="222" t="s">
        <v>312</v>
      </c>
      <c r="H132" s="223">
        <v>1</v>
      </c>
      <c r="I132" s="224"/>
      <c r="J132" s="224">
        <f>ROUND(I132*H132,2)</f>
        <v>0</v>
      </c>
      <c r="K132" s="143" t="s">
        <v>505</v>
      </c>
      <c r="L132" s="147"/>
      <c r="M132" s="148" t="s">
        <v>1</v>
      </c>
      <c r="N132" s="149" t="s">
        <v>32</v>
      </c>
      <c r="O132" s="123">
        <v>0</v>
      </c>
      <c r="P132" s="123">
        <f>O132*H132</f>
        <v>0</v>
      </c>
      <c r="Q132" s="123">
        <v>4.0000000000000002E-4</v>
      </c>
      <c r="R132" s="123">
        <f>Q132*H132</f>
        <v>4.0000000000000002E-4</v>
      </c>
      <c r="S132" s="123">
        <v>0</v>
      </c>
      <c r="T132" s="124">
        <f>S132*H132</f>
        <v>0</v>
      </c>
      <c r="AR132" s="187" t="s">
        <v>296</v>
      </c>
      <c r="AT132" s="187" t="s">
        <v>184</v>
      </c>
      <c r="AU132" s="187" t="s">
        <v>69</v>
      </c>
      <c r="AY132" s="187" t="s">
        <v>110</v>
      </c>
      <c r="BE132" s="125">
        <f>IF(N132="základní",J132,0)</f>
        <v>0</v>
      </c>
      <c r="BF132" s="125">
        <f>IF(N132="snížená",J132,0)</f>
        <v>0</v>
      </c>
      <c r="BG132" s="125">
        <f>IF(N132="zákl. přenesená",J132,0)</f>
        <v>0</v>
      </c>
      <c r="BH132" s="125">
        <f>IF(N132="sníž. přenesená",J132,0)</f>
        <v>0</v>
      </c>
      <c r="BI132" s="125">
        <f>IF(N132="nulová",J132,0)</f>
        <v>0</v>
      </c>
      <c r="BJ132" s="187" t="s">
        <v>67</v>
      </c>
      <c r="BK132" s="125">
        <f>ROUND(I132*H132,2)</f>
        <v>0</v>
      </c>
      <c r="BL132" s="187" t="s">
        <v>199</v>
      </c>
      <c r="BM132" s="187" t="s">
        <v>663</v>
      </c>
    </row>
    <row r="133" spans="2:65" s="10" customFormat="1" ht="16.5" customHeight="1" x14ac:dyDescent="0.25">
      <c r="B133" s="103"/>
      <c r="C133" s="177"/>
      <c r="D133" s="225" t="s">
        <v>60</v>
      </c>
      <c r="E133" s="226" t="s">
        <v>664</v>
      </c>
      <c r="F133" s="226" t="s">
        <v>665</v>
      </c>
      <c r="G133" s="177"/>
      <c r="H133" s="177"/>
      <c r="I133" s="177"/>
      <c r="J133" s="256">
        <f>SUM(J134:J135)</f>
        <v>0</v>
      </c>
      <c r="L133" s="175"/>
      <c r="M133" s="107"/>
      <c r="N133" s="108"/>
      <c r="O133" s="108"/>
      <c r="P133" s="109">
        <f>SUM(P134:P135)</f>
        <v>0.44</v>
      </c>
      <c r="Q133" s="108"/>
      <c r="R133" s="109">
        <f>SUM(R134:R135)</f>
        <v>3.8500000000000006E-2</v>
      </c>
      <c r="S133" s="108"/>
      <c r="T133" s="110">
        <f>SUM(T134:T135)</f>
        <v>0</v>
      </c>
      <c r="AR133" s="104" t="s">
        <v>69</v>
      </c>
      <c r="AT133" s="111" t="s">
        <v>60</v>
      </c>
      <c r="AU133" s="111" t="s">
        <v>67</v>
      </c>
      <c r="AY133" s="104" t="s">
        <v>110</v>
      </c>
      <c r="BK133" s="112">
        <f>SUM(BK134:BK135)</f>
        <v>0</v>
      </c>
    </row>
    <row r="134" spans="2:65" s="193" customFormat="1" ht="16.5" customHeight="1" x14ac:dyDescent="0.2">
      <c r="B134" s="115"/>
      <c r="C134" s="181">
        <v>35</v>
      </c>
      <c r="D134" s="181" t="s">
        <v>112</v>
      </c>
      <c r="E134" s="182" t="s">
        <v>666</v>
      </c>
      <c r="F134" s="180" t="s">
        <v>667</v>
      </c>
      <c r="G134" s="183" t="s">
        <v>115</v>
      </c>
      <c r="H134" s="215">
        <v>2</v>
      </c>
      <c r="I134" s="179"/>
      <c r="J134" s="179">
        <f>ROUND(I134*H134,2)</f>
        <v>0</v>
      </c>
      <c r="K134" s="118" t="s">
        <v>505</v>
      </c>
      <c r="L134" s="24"/>
      <c r="M134" s="191" t="s">
        <v>1</v>
      </c>
      <c r="N134" s="122" t="s">
        <v>32</v>
      </c>
      <c r="O134" s="123">
        <v>0.22</v>
      </c>
      <c r="P134" s="123">
        <f>O134*H134</f>
        <v>0.44</v>
      </c>
      <c r="Q134" s="123">
        <v>0</v>
      </c>
      <c r="R134" s="123">
        <f>Q134*H134</f>
        <v>0</v>
      </c>
      <c r="S134" s="123">
        <v>0</v>
      </c>
      <c r="T134" s="124">
        <f>S134*H134</f>
        <v>0</v>
      </c>
      <c r="AR134" s="187" t="s">
        <v>199</v>
      </c>
      <c r="AT134" s="187" t="s">
        <v>112</v>
      </c>
      <c r="AU134" s="187" t="s">
        <v>69</v>
      </c>
      <c r="AY134" s="187" t="s">
        <v>110</v>
      </c>
      <c r="BE134" s="125">
        <f>IF(N134="základní",J134,0)</f>
        <v>0</v>
      </c>
      <c r="BF134" s="125">
        <f>IF(N134="snížená",J134,0)</f>
        <v>0</v>
      </c>
      <c r="BG134" s="125">
        <f>IF(N134="zákl. přenesená",J134,0)</f>
        <v>0</v>
      </c>
      <c r="BH134" s="125">
        <f>IF(N134="sníž. přenesená",J134,0)</f>
        <v>0</v>
      </c>
      <c r="BI134" s="125">
        <f>IF(N134="nulová",J134,0)</f>
        <v>0</v>
      </c>
      <c r="BJ134" s="187" t="s">
        <v>67</v>
      </c>
      <c r="BK134" s="125">
        <f>ROUND(I134*H134,2)</f>
        <v>0</v>
      </c>
      <c r="BL134" s="187" t="s">
        <v>199</v>
      </c>
      <c r="BM134" s="187" t="s">
        <v>668</v>
      </c>
    </row>
    <row r="135" spans="2:65" s="193" customFormat="1" ht="16.5" customHeight="1" x14ac:dyDescent="0.2">
      <c r="B135" s="115"/>
      <c r="C135" s="219">
        <v>36</v>
      </c>
      <c r="D135" s="219" t="s">
        <v>184</v>
      </c>
      <c r="E135" s="220" t="s">
        <v>669</v>
      </c>
      <c r="F135" s="221" t="s">
        <v>670</v>
      </c>
      <c r="G135" s="222" t="s">
        <v>131</v>
      </c>
      <c r="H135" s="223">
        <f>2*0.035</f>
        <v>7.0000000000000007E-2</v>
      </c>
      <c r="I135" s="224"/>
      <c r="J135" s="224">
        <f>ROUND(I135*H135,2)</f>
        <v>0</v>
      </c>
      <c r="K135" s="143" t="s">
        <v>505</v>
      </c>
      <c r="L135" s="147"/>
      <c r="M135" s="148" t="s">
        <v>1</v>
      </c>
      <c r="N135" s="149" t="s">
        <v>32</v>
      </c>
      <c r="O135" s="123">
        <v>0</v>
      </c>
      <c r="P135" s="123">
        <f>O135*H135</f>
        <v>0</v>
      </c>
      <c r="Q135" s="123">
        <v>0.55000000000000004</v>
      </c>
      <c r="R135" s="123">
        <f>Q135*H135</f>
        <v>3.8500000000000006E-2</v>
      </c>
      <c r="S135" s="123">
        <v>0</v>
      </c>
      <c r="T135" s="124">
        <f>S135*H135</f>
        <v>0</v>
      </c>
      <c r="AR135" s="187" t="s">
        <v>296</v>
      </c>
      <c r="AT135" s="187" t="s">
        <v>184</v>
      </c>
      <c r="AU135" s="187" t="s">
        <v>69</v>
      </c>
      <c r="AY135" s="187" t="s">
        <v>110</v>
      </c>
      <c r="BE135" s="125">
        <f>IF(N135="základní",J135,0)</f>
        <v>0</v>
      </c>
      <c r="BF135" s="125">
        <f>IF(N135="snížená",J135,0)</f>
        <v>0</v>
      </c>
      <c r="BG135" s="125">
        <f>IF(N135="zákl. přenesená",J135,0)</f>
        <v>0</v>
      </c>
      <c r="BH135" s="125">
        <f>IF(N135="sníž. přenesená",J135,0)</f>
        <v>0</v>
      </c>
      <c r="BI135" s="125">
        <f>IF(N135="nulová",J135,0)</f>
        <v>0</v>
      </c>
      <c r="BJ135" s="187" t="s">
        <v>67</v>
      </c>
      <c r="BK135" s="125">
        <f>ROUND(I135*H135,2)</f>
        <v>0</v>
      </c>
      <c r="BL135" s="187" t="s">
        <v>199</v>
      </c>
      <c r="BM135" s="187" t="s">
        <v>671</v>
      </c>
    </row>
    <row r="136" spans="2:65" s="10" customFormat="1" ht="16.5" customHeight="1" x14ac:dyDescent="0.25">
      <c r="B136" s="103"/>
      <c r="C136" s="177"/>
      <c r="D136" s="225" t="s">
        <v>60</v>
      </c>
      <c r="E136" s="226" t="s">
        <v>672</v>
      </c>
      <c r="F136" s="226" t="s">
        <v>673</v>
      </c>
      <c r="G136" s="177"/>
      <c r="H136" s="177"/>
      <c r="I136" s="177"/>
      <c r="J136" s="256">
        <f>SUM(J137:J138)</f>
        <v>0</v>
      </c>
      <c r="L136" s="175"/>
      <c r="M136" s="107"/>
      <c r="N136" s="108"/>
      <c r="O136" s="108"/>
      <c r="P136" s="109">
        <f>SUM(P137:P138)</f>
        <v>2.8899999999999997</v>
      </c>
      <c r="Q136" s="108"/>
      <c r="R136" s="109">
        <f>SUM(R137:R138)</f>
        <v>0.25080000000000002</v>
      </c>
      <c r="S136" s="108"/>
      <c r="T136" s="110">
        <f>SUM(T137:T138)</f>
        <v>0</v>
      </c>
      <c r="AR136" s="104" t="s">
        <v>69</v>
      </c>
      <c r="AT136" s="111" t="s">
        <v>60</v>
      </c>
      <c r="AU136" s="111" t="s">
        <v>67</v>
      </c>
      <c r="AY136" s="104" t="s">
        <v>110</v>
      </c>
      <c r="BK136" s="112">
        <f>SUM(BK137:BK138)</f>
        <v>0</v>
      </c>
    </row>
    <row r="137" spans="2:65" s="193" customFormat="1" ht="16.5" customHeight="1" x14ac:dyDescent="0.2">
      <c r="B137" s="115"/>
      <c r="C137" s="181">
        <v>37</v>
      </c>
      <c r="D137" s="181" t="s">
        <v>112</v>
      </c>
      <c r="E137" s="182" t="s">
        <v>674</v>
      </c>
      <c r="F137" s="180" t="s">
        <v>675</v>
      </c>
      <c r="G137" s="183" t="s">
        <v>243</v>
      </c>
      <c r="H137" s="215">
        <v>10</v>
      </c>
      <c r="I137" s="179"/>
      <c r="J137" s="179">
        <f>ROUND(I137*H137,2)</f>
        <v>0</v>
      </c>
      <c r="K137" s="118" t="s">
        <v>505</v>
      </c>
      <c r="L137" s="24"/>
      <c r="M137" s="191" t="s">
        <v>1</v>
      </c>
      <c r="N137" s="122" t="s">
        <v>32</v>
      </c>
      <c r="O137" s="123">
        <v>0.28899999999999998</v>
      </c>
      <c r="P137" s="123">
        <f>O137*H137</f>
        <v>2.8899999999999997</v>
      </c>
      <c r="Q137" s="123">
        <v>8.0000000000000007E-5</v>
      </c>
      <c r="R137" s="123">
        <f>Q137*H137</f>
        <v>8.0000000000000004E-4</v>
      </c>
      <c r="S137" s="123">
        <v>0</v>
      </c>
      <c r="T137" s="124">
        <f>S137*H137</f>
        <v>0</v>
      </c>
      <c r="AR137" s="187" t="s">
        <v>199</v>
      </c>
      <c r="AT137" s="187" t="s">
        <v>112</v>
      </c>
      <c r="AU137" s="187" t="s">
        <v>69</v>
      </c>
      <c r="AY137" s="187" t="s">
        <v>110</v>
      </c>
      <c r="BE137" s="125">
        <f>IF(N137="základní",J137,0)</f>
        <v>0</v>
      </c>
      <c r="BF137" s="125">
        <f>IF(N137="snížená",J137,0)</f>
        <v>0</v>
      </c>
      <c r="BG137" s="125">
        <f>IF(N137="zákl. přenesená",J137,0)</f>
        <v>0</v>
      </c>
      <c r="BH137" s="125">
        <f>IF(N137="sníž. přenesená",J137,0)</f>
        <v>0</v>
      </c>
      <c r="BI137" s="125">
        <f>IF(N137="nulová",J137,0)</f>
        <v>0</v>
      </c>
      <c r="BJ137" s="187" t="s">
        <v>67</v>
      </c>
      <c r="BK137" s="125">
        <f>ROUND(I137*H137,2)</f>
        <v>0</v>
      </c>
      <c r="BL137" s="187" t="s">
        <v>199</v>
      </c>
      <c r="BM137" s="187" t="s">
        <v>676</v>
      </c>
    </row>
    <row r="138" spans="2:65" s="193" customFormat="1" ht="16.5" customHeight="1" x14ac:dyDescent="0.2">
      <c r="B138" s="115"/>
      <c r="C138" s="219">
        <v>38</v>
      </c>
      <c r="D138" s="219" t="s">
        <v>184</v>
      </c>
      <c r="E138" s="220" t="s">
        <v>677</v>
      </c>
      <c r="F138" s="221" t="s">
        <v>678</v>
      </c>
      <c r="G138" s="222" t="s">
        <v>170</v>
      </c>
      <c r="H138" s="223">
        <v>0.25</v>
      </c>
      <c r="I138" s="224"/>
      <c r="J138" s="224">
        <f>ROUND(I138*H138,2)</f>
        <v>0</v>
      </c>
      <c r="K138" s="143" t="s">
        <v>505</v>
      </c>
      <c r="L138" s="147"/>
      <c r="M138" s="148" t="s">
        <v>1</v>
      </c>
      <c r="N138" s="149" t="s">
        <v>32</v>
      </c>
      <c r="O138" s="123">
        <v>0</v>
      </c>
      <c r="P138" s="123">
        <f>O138*H138</f>
        <v>0</v>
      </c>
      <c r="Q138" s="123">
        <v>1</v>
      </c>
      <c r="R138" s="123">
        <f>Q138*H138</f>
        <v>0.25</v>
      </c>
      <c r="S138" s="123">
        <v>0</v>
      </c>
      <c r="T138" s="124">
        <f>S138*H138</f>
        <v>0</v>
      </c>
      <c r="AR138" s="187" t="s">
        <v>158</v>
      </c>
      <c r="AT138" s="187" t="s">
        <v>184</v>
      </c>
      <c r="AU138" s="187" t="s">
        <v>69</v>
      </c>
      <c r="AY138" s="187" t="s">
        <v>110</v>
      </c>
      <c r="BE138" s="125">
        <f>IF(N138="základní",J138,0)</f>
        <v>0</v>
      </c>
      <c r="BF138" s="125">
        <f>IF(N138="snížená",J138,0)</f>
        <v>0</v>
      </c>
      <c r="BG138" s="125">
        <f>IF(N138="zákl. přenesená",J138,0)</f>
        <v>0</v>
      </c>
      <c r="BH138" s="125">
        <f>IF(N138="sníž. přenesená",J138,0)</f>
        <v>0</v>
      </c>
      <c r="BI138" s="125">
        <f>IF(N138="nulová",J138,0)</f>
        <v>0</v>
      </c>
      <c r="BJ138" s="187" t="s">
        <v>67</v>
      </c>
      <c r="BK138" s="125">
        <f>ROUND(I138*H138,2)</f>
        <v>0</v>
      </c>
      <c r="BL138" s="187" t="s">
        <v>116</v>
      </c>
      <c r="BM138" s="187" t="s">
        <v>679</v>
      </c>
    </row>
    <row r="139" spans="2:65" s="10" customFormat="1" ht="16.5" customHeight="1" x14ac:dyDescent="0.25">
      <c r="B139" s="103"/>
      <c r="C139" s="177"/>
      <c r="D139" s="225" t="s">
        <v>60</v>
      </c>
      <c r="E139" s="226" t="s">
        <v>680</v>
      </c>
      <c r="F139" s="226" t="s">
        <v>681</v>
      </c>
      <c r="G139" s="177"/>
      <c r="H139" s="177"/>
      <c r="I139" s="177"/>
      <c r="J139" s="256">
        <f>SUM(J140:J142)</f>
        <v>0</v>
      </c>
      <c r="L139" s="175"/>
      <c r="M139" s="107"/>
      <c r="N139" s="108"/>
      <c r="O139" s="108"/>
      <c r="P139" s="109">
        <f>SUM(P140:P143)</f>
        <v>7.6560000000000006</v>
      </c>
      <c r="Q139" s="108"/>
      <c r="R139" s="109">
        <f>SUM(R140:R143)</f>
        <v>1.0800000000000001E-2</v>
      </c>
      <c r="S139" s="108"/>
      <c r="T139" s="110">
        <f>SUM(T140:T143)</f>
        <v>0</v>
      </c>
      <c r="AR139" s="104" t="s">
        <v>69</v>
      </c>
      <c r="AT139" s="111" t="s">
        <v>60</v>
      </c>
      <c r="AU139" s="111" t="s">
        <v>67</v>
      </c>
      <c r="AY139" s="104" t="s">
        <v>110</v>
      </c>
      <c r="BK139" s="112">
        <f>SUM(BK140:BK143)</f>
        <v>0</v>
      </c>
    </row>
    <row r="140" spans="2:65" s="193" customFormat="1" ht="16.5" customHeight="1" x14ac:dyDescent="0.2">
      <c r="B140" s="115"/>
      <c r="C140" s="181">
        <v>39</v>
      </c>
      <c r="D140" s="181" t="s">
        <v>112</v>
      </c>
      <c r="E140" s="182" t="s">
        <v>682</v>
      </c>
      <c r="F140" s="180" t="s">
        <v>683</v>
      </c>
      <c r="G140" s="183" t="s">
        <v>115</v>
      </c>
      <c r="H140" s="215">
        <v>24</v>
      </c>
      <c r="I140" s="179"/>
      <c r="J140" s="179">
        <f>ROUND(I140*H140,2)</f>
        <v>0</v>
      </c>
      <c r="K140" s="118" t="s">
        <v>607</v>
      </c>
      <c r="L140" s="24"/>
      <c r="M140" s="191" t="s">
        <v>1</v>
      </c>
      <c r="N140" s="122" t="s">
        <v>32</v>
      </c>
      <c r="O140" s="123">
        <v>0.21099999999999999</v>
      </c>
      <c r="P140" s="123">
        <f>O140*H140</f>
        <v>5.0640000000000001</v>
      </c>
      <c r="Q140" s="123">
        <v>3.3E-4</v>
      </c>
      <c r="R140" s="123">
        <f>Q140*H140</f>
        <v>7.92E-3</v>
      </c>
      <c r="S140" s="123">
        <v>0</v>
      </c>
      <c r="T140" s="124">
        <f>S140*H140</f>
        <v>0</v>
      </c>
      <c r="AR140" s="187" t="s">
        <v>199</v>
      </c>
      <c r="AT140" s="187" t="s">
        <v>112</v>
      </c>
      <c r="AU140" s="187" t="s">
        <v>69</v>
      </c>
      <c r="AY140" s="187" t="s">
        <v>110</v>
      </c>
      <c r="BE140" s="125">
        <f>IF(N140="základní",J140,0)</f>
        <v>0</v>
      </c>
      <c r="BF140" s="125">
        <f>IF(N140="snížená",J140,0)</f>
        <v>0</v>
      </c>
      <c r="BG140" s="125">
        <f>IF(N140="zákl. přenesená",J140,0)</f>
        <v>0</v>
      </c>
      <c r="BH140" s="125">
        <f>IF(N140="sníž. přenesená",J140,0)</f>
        <v>0</v>
      </c>
      <c r="BI140" s="125">
        <f>IF(N140="nulová",J140,0)</f>
        <v>0</v>
      </c>
      <c r="BJ140" s="187" t="s">
        <v>67</v>
      </c>
      <c r="BK140" s="125">
        <f>ROUND(I140*H140,2)</f>
        <v>0</v>
      </c>
      <c r="BL140" s="187" t="s">
        <v>199</v>
      </c>
      <c r="BM140" s="187" t="s">
        <v>684</v>
      </c>
    </row>
    <row r="141" spans="2:65" s="11" customFormat="1" ht="16.5" customHeight="1" x14ac:dyDescent="0.2">
      <c r="B141" s="126"/>
      <c r="C141" s="178"/>
      <c r="D141" s="248" t="s">
        <v>118</v>
      </c>
      <c r="E141" s="249" t="s">
        <v>1</v>
      </c>
      <c r="F141" s="358"/>
      <c r="G141" s="178"/>
      <c r="H141" s="359"/>
      <c r="I141" s="178"/>
      <c r="J141" s="178"/>
      <c r="L141" s="126"/>
      <c r="M141" s="131"/>
      <c r="N141" s="132"/>
      <c r="O141" s="132"/>
      <c r="P141" s="132"/>
      <c r="Q141" s="132"/>
      <c r="R141" s="132"/>
      <c r="S141" s="132"/>
      <c r="T141" s="133"/>
      <c r="AT141" s="128" t="s">
        <v>118</v>
      </c>
      <c r="AU141" s="128" t="s">
        <v>69</v>
      </c>
      <c r="AV141" s="11" t="s">
        <v>69</v>
      </c>
      <c r="AW141" s="11" t="s">
        <v>24</v>
      </c>
      <c r="AX141" s="11" t="s">
        <v>67</v>
      </c>
      <c r="AY141" s="128" t="s">
        <v>110</v>
      </c>
    </row>
    <row r="142" spans="2:65" s="193" customFormat="1" ht="16.5" customHeight="1" x14ac:dyDescent="0.2">
      <c r="B142" s="115"/>
      <c r="C142" s="181">
        <v>40</v>
      </c>
      <c r="D142" s="181" t="s">
        <v>112</v>
      </c>
      <c r="E142" s="182" t="s">
        <v>685</v>
      </c>
      <c r="F142" s="180" t="s">
        <v>686</v>
      </c>
      <c r="G142" s="183" t="s">
        <v>115</v>
      </c>
      <c r="H142" s="215">
        <v>24</v>
      </c>
      <c r="I142" s="179"/>
      <c r="J142" s="179">
        <f>ROUND(I142*H142,2)</f>
        <v>0</v>
      </c>
      <c r="K142" s="118" t="s">
        <v>607</v>
      </c>
      <c r="L142" s="24"/>
      <c r="M142" s="191" t="s">
        <v>1</v>
      </c>
      <c r="N142" s="122" t="s">
        <v>32</v>
      </c>
      <c r="O142" s="123">
        <v>0.108</v>
      </c>
      <c r="P142" s="123">
        <f>O142*H142</f>
        <v>2.5920000000000001</v>
      </c>
      <c r="Q142" s="123">
        <v>1.2E-4</v>
      </c>
      <c r="R142" s="123">
        <f>Q142*H142</f>
        <v>2.8800000000000002E-3</v>
      </c>
      <c r="S142" s="123">
        <v>0</v>
      </c>
      <c r="T142" s="124">
        <f>S142*H142</f>
        <v>0</v>
      </c>
      <c r="AR142" s="187" t="s">
        <v>199</v>
      </c>
      <c r="AT142" s="187" t="s">
        <v>112</v>
      </c>
      <c r="AU142" s="187" t="s">
        <v>69</v>
      </c>
      <c r="AY142" s="187" t="s">
        <v>110</v>
      </c>
      <c r="BE142" s="125">
        <f>IF(N142="základní",J142,0)</f>
        <v>0</v>
      </c>
      <c r="BF142" s="125">
        <f>IF(N142="snížená",J142,0)</f>
        <v>0</v>
      </c>
      <c r="BG142" s="125">
        <f>IF(N142="zákl. přenesená",J142,0)</f>
        <v>0</v>
      </c>
      <c r="BH142" s="125">
        <f>IF(N142="sníž. přenesená",J142,0)</f>
        <v>0</v>
      </c>
      <c r="BI142" s="125">
        <f>IF(N142="nulová",J142,0)</f>
        <v>0</v>
      </c>
      <c r="BJ142" s="187" t="s">
        <v>67</v>
      </c>
      <c r="BK142" s="125">
        <f>ROUND(I142*H142,2)</f>
        <v>0</v>
      </c>
      <c r="BL142" s="187" t="s">
        <v>199</v>
      </c>
      <c r="BM142" s="187" t="s">
        <v>687</v>
      </c>
    </row>
    <row r="143" spans="2:65" s="11" customFormat="1" ht="16.5" customHeight="1" x14ac:dyDescent="0.2">
      <c r="B143" s="126"/>
      <c r="C143" s="178"/>
      <c r="D143" s="248" t="s">
        <v>118</v>
      </c>
      <c r="E143" s="249" t="s">
        <v>1</v>
      </c>
      <c r="F143" s="358" t="s">
        <v>199</v>
      </c>
      <c r="G143" s="178"/>
      <c r="H143" s="359">
        <v>16</v>
      </c>
      <c r="I143" s="178"/>
      <c r="J143" s="178"/>
      <c r="L143" s="126"/>
      <c r="M143" s="131"/>
      <c r="N143" s="132"/>
      <c r="O143" s="132"/>
      <c r="P143" s="132"/>
      <c r="Q143" s="132"/>
      <c r="R143" s="132"/>
      <c r="S143" s="132"/>
      <c r="T143" s="133"/>
      <c r="AT143" s="128" t="s">
        <v>118</v>
      </c>
      <c r="AU143" s="128" t="s">
        <v>69</v>
      </c>
      <c r="AV143" s="11" t="s">
        <v>69</v>
      </c>
      <c r="AW143" s="11" t="s">
        <v>24</v>
      </c>
      <c r="AX143" s="11" t="s">
        <v>67</v>
      </c>
      <c r="AY143" s="128" t="s">
        <v>110</v>
      </c>
    </row>
    <row r="144" spans="2:65" s="10" customFormat="1" ht="16.5" customHeight="1" x14ac:dyDescent="0.25">
      <c r="B144" s="103"/>
      <c r="C144" s="177"/>
      <c r="D144" s="225" t="s">
        <v>60</v>
      </c>
      <c r="E144" s="226" t="s">
        <v>688</v>
      </c>
      <c r="F144" s="226" t="s">
        <v>689</v>
      </c>
      <c r="G144" s="177"/>
      <c r="H144" s="177"/>
      <c r="I144" s="177"/>
      <c r="J144" s="256">
        <f>SUM(J145:J148)</f>
        <v>0</v>
      </c>
      <c r="L144" s="175"/>
      <c r="M144" s="107"/>
      <c r="N144" s="108"/>
      <c r="O144" s="108"/>
      <c r="P144" s="109">
        <f>SUM(P145:P150)</f>
        <v>10.16</v>
      </c>
      <c r="Q144" s="108"/>
      <c r="R144" s="109">
        <f>SUM(R145:R150)</f>
        <v>9.0400000000000008E-2</v>
      </c>
      <c r="S144" s="108"/>
      <c r="T144" s="110">
        <f>SUM(T145:T150)</f>
        <v>2.4799999999999999E-2</v>
      </c>
      <c r="AR144" s="104" t="s">
        <v>69</v>
      </c>
      <c r="AT144" s="111" t="s">
        <v>60</v>
      </c>
      <c r="AU144" s="111" t="s">
        <v>67</v>
      </c>
      <c r="AY144" s="104" t="s">
        <v>110</v>
      </c>
      <c r="BK144" s="112">
        <f>SUM(BK145:BK150)</f>
        <v>0</v>
      </c>
    </row>
    <row r="145" spans="2:65" s="193" customFormat="1" ht="16.5" customHeight="1" x14ac:dyDescent="0.2">
      <c r="B145" s="115"/>
      <c r="C145" s="181">
        <v>41</v>
      </c>
      <c r="D145" s="181" t="s">
        <v>112</v>
      </c>
      <c r="E145" s="182" t="s">
        <v>690</v>
      </c>
      <c r="F145" s="180" t="s">
        <v>691</v>
      </c>
      <c r="G145" s="183" t="s">
        <v>115</v>
      </c>
      <c r="H145" s="215">
        <f>24+56</f>
        <v>80</v>
      </c>
      <c r="I145" s="179"/>
      <c r="J145" s="179">
        <f>ROUND(I145*H145,2)</f>
        <v>0</v>
      </c>
      <c r="K145" s="118" t="s">
        <v>607</v>
      </c>
      <c r="L145" s="24"/>
      <c r="M145" s="191" t="s">
        <v>1</v>
      </c>
      <c r="N145" s="122" t="s">
        <v>32</v>
      </c>
      <c r="O145" s="123">
        <v>7.3999999999999996E-2</v>
      </c>
      <c r="P145" s="123">
        <f>O145*H145</f>
        <v>5.92</v>
      </c>
      <c r="Q145" s="123">
        <v>1E-3</v>
      </c>
      <c r="R145" s="123">
        <f>Q145*H145</f>
        <v>0.08</v>
      </c>
      <c r="S145" s="123">
        <v>3.1E-4</v>
      </c>
      <c r="T145" s="124">
        <f>S145*H145</f>
        <v>2.4799999999999999E-2</v>
      </c>
      <c r="AR145" s="187" t="s">
        <v>199</v>
      </c>
      <c r="AT145" s="187" t="s">
        <v>112</v>
      </c>
      <c r="AU145" s="187" t="s">
        <v>69</v>
      </c>
      <c r="AY145" s="187" t="s">
        <v>110</v>
      </c>
      <c r="BE145" s="125">
        <f>IF(N145="základní",J145,0)</f>
        <v>0</v>
      </c>
      <c r="BF145" s="125">
        <f>IF(N145="snížená",J145,0)</f>
        <v>0</v>
      </c>
      <c r="BG145" s="125">
        <f>IF(N145="zákl. přenesená",J145,0)</f>
        <v>0</v>
      </c>
      <c r="BH145" s="125">
        <f>IF(N145="sníž. přenesená",J145,0)</f>
        <v>0</v>
      </c>
      <c r="BI145" s="125">
        <f>IF(N145="nulová",J145,0)</f>
        <v>0</v>
      </c>
      <c r="BJ145" s="187" t="s">
        <v>67</v>
      </c>
      <c r="BK145" s="125">
        <f>ROUND(I145*H145,2)</f>
        <v>0</v>
      </c>
      <c r="BL145" s="187" t="s">
        <v>199</v>
      </c>
      <c r="BM145" s="187" t="s">
        <v>692</v>
      </c>
    </row>
    <row r="146" spans="2:65" s="193" customFormat="1" ht="28.8" x14ac:dyDescent="0.2">
      <c r="B146" s="24"/>
      <c r="C146" s="247"/>
      <c r="D146" s="248" t="s">
        <v>245</v>
      </c>
      <c r="E146" s="247"/>
      <c r="F146" s="360" t="s">
        <v>708</v>
      </c>
      <c r="G146" s="247"/>
      <c r="H146" s="247"/>
      <c r="I146" s="247"/>
      <c r="J146" s="247"/>
      <c r="L146" s="24"/>
      <c r="M146" s="151"/>
      <c r="N146" s="46"/>
      <c r="O146" s="46"/>
      <c r="P146" s="46"/>
      <c r="Q146" s="46"/>
      <c r="R146" s="46"/>
      <c r="S146" s="46"/>
      <c r="T146" s="47"/>
      <c r="AT146" s="187" t="s">
        <v>245</v>
      </c>
      <c r="AU146" s="187" t="s">
        <v>69</v>
      </c>
    </row>
    <row r="147" spans="2:65" s="11" customFormat="1" ht="16.5" customHeight="1" x14ac:dyDescent="0.2">
      <c r="B147" s="126"/>
      <c r="C147" s="178"/>
      <c r="D147" s="248" t="s">
        <v>118</v>
      </c>
      <c r="E147" s="249" t="s">
        <v>1</v>
      </c>
      <c r="F147" s="358" t="s">
        <v>693</v>
      </c>
      <c r="G147" s="178"/>
      <c r="H147" s="359">
        <v>80</v>
      </c>
      <c r="I147" s="178"/>
      <c r="J147" s="178"/>
      <c r="L147" s="126"/>
      <c r="M147" s="131"/>
      <c r="N147" s="132"/>
      <c r="O147" s="132"/>
      <c r="P147" s="132"/>
      <c r="Q147" s="132"/>
      <c r="R147" s="132"/>
      <c r="S147" s="132"/>
      <c r="T147" s="133"/>
      <c r="AT147" s="128" t="s">
        <v>118</v>
      </c>
      <c r="AU147" s="128" t="s">
        <v>69</v>
      </c>
      <c r="AV147" s="11" t="s">
        <v>69</v>
      </c>
      <c r="AW147" s="11" t="s">
        <v>24</v>
      </c>
      <c r="AX147" s="11" t="s">
        <v>67</v>
      </c>
      <c r="AY147" s="128" t="s">
        <v>110</v>
      </c>
    </row>
    <row r="148" spans="2:65" s="193" customFormat="1" ht="20.399999999999999" x14ac:dyDescent="0.2">
      <c r="B148" s="115"/>
      <c r="C148" s="181">
        <v>42</v>
      </c>
      <c r="D148" s="181" t="s">
        <v>112</v>
      </c>
      <c r="E148" s="182" t="s">
        <v>694</v>
      </c>
      <c r="F148" s="180" t="s">
        <v>695</v>
      </c>
      <c r="G148" s="183" t="s">
        <v>115</v>
      </c>
      <c r="H148" s="215">
        <f>24+56</f>
        <v>80</v>
      </c>
      <c r="I148" s="179"/>
      <c r="J148" s="179">
        <f>ROUND(I148*H148,2)</f>
        <v>0</v>
      </c>
      <c r="K148" s="118" t="s">
        <v>607</v>
      </c>
      <c r="L148" s="24"/>
      <c r="M148" s="191" t="s">
        <v>1</v>
      </c>
      <c r="N148" s="122" t="s">
        <v>32</v>
      </c>
      <c r="O148" s="123">
        <v>5.2999999999999999E-2</v>
      </c>
      <c r="P148" s="123">
        <f>O148*H148</f>
        <v>4.24</v>
      </c>
      <c r="Q148" s="123">
        <v>1.2999999999999999E-4</v>
      </c>
      <c r="R148" s="123">
        <f>Q148*H148</f>
        <v>1.04E-2</v>
      </c>
      <c r="S148" s="123">
        <v>0</v>
      </c>
      <c r="T148" s="124">
        <f>S148*H148</f>
        <v>0</v>
      </c>
      <c r="AR148" s="187" t="s">
        <v>199</v>
      </c>
      <c r="AT148" s="187" t="s">
        <v>112</v>
      </c>
      <c r="AU148" s="187" t="s">
        <v>69</v>
      </c>
      <c r="AY148" s="187" t="s">
        <v>110</v>
      </c>
      <c r="BE148" s="125">
        <f>IF(N148="základní",J148,0)</f>
        <v>0</v>
      </c>
      <c r="BF148" s="125">
        <f>IF(N148="snížená",J148,0)</f>
        <v>0</v>
      </c>
      <c r="BG148" s="125">
        <f>IF(N148="zákl. přenesená",J148,0)</f>
        <v>0</v>
      </c>
      <c r="BH148" s="125">
        <f>IF(N148="sníž. přenesená",J148,0)</f>
        <v>0</v>
      </c>
      <c r="BI148" s="125">
        <f>IF(N148="nulová",J148,0)</f>
        <v>0</v>
      </c>
      <c r="BJ148" s="187" t="s">
        <v>67</v>
      </c>
      <c r="BK148" s="125">
        <f>ROUND(I148*H148,2)</f>
        <v>0</v>
      </c>
      <c r="BL148" s="187" t="s">
        <v>199</v>
      </c>
      <c r="BM148" s="187" t="s">
        <v>696</v>
      </c>
    </row>
    <row r="149" spans="2:65" s="193" customFormat="1" ht="28.8" x14ac:dyDescent="0.2">
      <c r="B149" s="24"/>
      <c r="C149" s="247"/>
      <c r="D149" s="248" t="s">
        <v>245</v>
      </c>
      <c r="E149" s="247"/>
      <c r="F149" s="360" t="s">
        <v>708</v>
      </c>
      <c r="G149" s="247"/>
      <c r="H149" s="247"/>
      <c r="I149" s="247"/>
      <c r="J149" s="247"/>
      <c r="L149" s="24"/>
      <c r="M149" s="151"/>
      <c r="N149" s="46"/>
      <c r="O149" s="46"/>
      <c r="P149" s="46"/>
      <c r="Q149" s="46"/>
      <c r="R149" s="46"/>
      <c r="S149" s="46"/>
      <c r="T149" s="47"/>
      <c r="AT149" s="187" t="s">
        <v>245</v>
      </c>
      <c r="AU149" s="187" t="s">
        <v>69</v>
      </c>
    </row>
    <row r="150" spans="2:65" s="11" customFormat="1" ht="16.5" customHeight="1" x14ac:dyDescent="0.2">
      <c r="B150" s="126"/>
      <c r="C150" s="178"/>
      <c r="D150" s="248" t="s">
        <v>118</v>
      </c>
      <c r="E150" s="249" t="s">
        <v>1</v>
      </c>
      <c r="F150" s="358"/>
      <c r="G150" s="178"/>
      <c r="H150" s="359">
        <v>80</v>
      </c>
      <c r="I150" s="178"/>
      <c r="J150" s="178"/>
      <c r="L150" s="126"/>
      <c r="M150" s="131"/>
      <c r="N150" s="132"/>
      <c r="O150" s="132"/>
      <c r="P150" s="132"/>
      <c r="Q150" s="132"/>
      <c r="R150" s="132"/>
      <c r="S150" s="132"/>
      <c r="T150" s="133"/>
      <c r="AT150" s="128" t="s">
        <v>118</v>
      </c>
      <c r="AU150" s="128" t="s">
        <v>69</v>
      </c>
      <c r="AV150" s="11" t="s">
        <v>69</v>
      </c>
      <c r="AW150" s="11" t="s">
        <v>24</v>
      </c>
      <c r="AX150" s="11" t="s">
        <v>67</v>
      </c>
      <c r="AY150" s="128" t="s">
        <v>110</v>
      </c>
    </row>
    <row r="151" spans="2:65" s="10" customFormat="1" ht="16.5" customHeight="1" x14ac:dyDescent="0.25">
      <c r="B151" s="103"/>
      <c r="C151" s="177"/>
      <c r="D151" s="225" t="s">
        <v>60</v>
      </c>
      <c r="E151" s="227" t="s">
        <v>184</v>
      </c>
      <c r="F151" s="227" t="s">
        <v>697</v>
      </c>
      <c r="G151" s="177"/>
      <c r="H151" s="177"/>
      <c r="I151" s="177"/>
      <c r="J151" s="255">
        <f>SUM(J155,J152)</f>
        <v>0</v>
      </c>
      <c r="L151" s="175"/>
      <c r="M151" s="107"/>
      <c r="N151" s="108"/>
      <c r="O151" s="108"/>
      <c r="P151" s="109">
        <f>P152</f>
        <v>1.472</v>
      </c>
      <c r="Q151" s="108"/>
      <c r="R151" s="109">
        <f>R152</f>
        <v>3.5999999999999999E-3</v>
      </c>
      <c r="S151" s="108"/>
      <c r="T151" s="110">
        <f>T152</f>
        <v>0</v>
      </c>
      <c r="AR151" s="104" t="s">
        <v>128</v>
      </c>
      <c r="AT151" s="111" t="s">
        <v>60</v>
      </c>
      <c r="AU151" s="111" t="s">
        <v>61</v>
      </c>
      <c r="AY151" s="104" t="s">
        <v>110</v>
      </c>
      <c r="BK151" s="112">
        <f>BK152</f>
        <v>0</v>
      </c>
    </row>
    <row r="152" spans="2:65" s="10" customFormat="1" ht="16.5" customHeight="1" x14ac:dyDescent="0.25">
      <c r="B152" s="103"/>
      <c r="C152" s="177"/>
      <c r="D152" s="225" t="s">
        <v>60</v>
      </c>
      <c r="E152" s="226" t="s">
        <v>698</v>
      </c>
      <c r="F152" s="226" t="s">
        <v>699</v>
      </c>
      <c r="G152" s="177"/>
      <c r="H152" s="177"/>
      <c r="I152" s="177"/>
      <c r="J152" s="256">
        <f>SUM(J153:J154)</f>
        <v>0</v>
      </c>
      <c r="L152" s="175"/>
      <c r="M152" s="107"/>
      <c r="N152" s="108"/>
      <c r="O152" s="108"/>
      <c r="P152" s="109">
        <f>SUM(P153:P154)</f>
        <v>1.472</v>
      </c>
      <c r="Q152" s="108"/>
      <c r="R152" s="109">
        <f>SUM(R153:R154)</f>
        <v>3.5999999999999999E-3</v>
      </c>
      <c r="S152" s="108"/>
      <c r="T152" s="110">
        <f>SUM(T153:T154)</f>
        <v>0</v>
      </c>
      <c r="AR152" s="104" t="s">
        <v>128</v>
      </c>
      <c r="AT152" s="111" t="s">
        <v>60</v>
      </c>
      <c r="AU152" s="111" t="s">
        <v>67</v>
      </c>
      <c r="AY152" s="104" t="s">
        <v>110</v>
      </c>
      <c r="BK152" s="112">
        <f>SUM(BK153:BK154)</f>
        <v>0</v>
      </c>
    </row>
    <row r="153" spans="2:65" s="193" customFormat="1" ht="20.399999999999999" x14ac:dyDescent="0.2">
      <c r="B153" s="115"/>
      <c r="C153" s="181">
        <v>43</v>
      </c>
      <c r="D153" s="181" t="s">
        <v>112</v>
      </c>
      <c r="E153" s="182" t="s">
        <v>700</v>
      </c>
      <c r="F153" s="180" t="s">
        <v>701</v>
      </c>
      <c r="G153" s="183" t="s">
        <v>243</v>
      </c>
      <c r="H153" s="215">
        <v>32</v>
      </c>
      <c r="I153" s="179"/>
      <c r="J153" s="179">
        <f>ROUND(I153*H153,2)</f>
        <v>0</v>
      </c>
      <c r="K153" s="118" t="s">
        <v>607</v>
      </c>
      <c r="L153" s="24"/>
      <c r="M153" s="191" t="s">
        <v>1</v>
      </c>
      <c r="N153" s="122" t="s">
        <v>32</v>
      </c>
      <c r="O153" s="123">
        <v>4.5999999999999999E-2</v>
      </c>
      <c r="P153" s="123">
        <f>O153*H153</f>
        <v>1.472</v>
      </c>
      <c r="Q153" s="123">
        <v>0</v>
      </c>
      <c r="R153" s="123">
        <f>Q153*H153</f>
        <v>0</v>
      </c>
      <c r="S153" s="123">
        <v>0</v>
      </c>
      <c r="T153" s="124">
        <f>S153*H153</f>
        <v>0</v>
      </c>
      <c r="AR153" s="187" t="s">
        <v>425</v>
      </c>
      <c r="AT153" s="187" t="s">
        <v>112</v>
      </c>
      <c r="AU153" s="187" t="s">
        <v>69</v>
      </c>
      <c r="AY153" s="187" t="s">
        <v>110</v>
      </c>
      <c r="BE153" s="125">
        <f>IF(N153="základní",J153,0)</f>
        <v>0</v>
      </c>
      <c r="BF153" s="125">
        <f>IF(N153="snížená",J153,0)</f>
        <v>0</v>
      </c>
      <c r="BG153" s="125">
        <f>IF(N153="zákl. přenesená",J153,0)</f>
        <v>0</v>
      </c>
      <c r="BH153" s="125">
        <f>IF(N153="sníž. přenesená",J153,0)</f>
        <v>0</v>
      </c>
      <c r="BI153" s="125">
        <f>IF(N153="nulová",J153,0)</f>
        <v>0</v>
      </c>
      <c r="BJ153" s="187" t="s">
        <v>67</v>
      </c>
      <c r="BK153" s="125">
        <f>ROUND(I153*H153,2)</f>
        <v>0</v>
      </c>
      <c r="BL153" s="187" t="s">
        <v>425</v>
      </c>
      <c r="BM153" s="187" t="s">
        <v>702</v>
      </c>
    </row>
    <row r="154" spans="2:65" s="193" customFormat="1" ht="16.5" customHeight="1" x14ac:dyDescent="0.2">
      <c r="B154" s="115"/>
      <c r="C154" s="219">
        <v>44</v>
      </c>
      <c r="D154" s="219" t="s">
        <v>184</v>
      </c>
      <c r="E154" s="220" t="s">
        <v>703</v>
      </c>
      <c r="F154" s="221" t="s">
        <v>704</v>
      </c>
      <c r="G154" s="222" t="s">
        <v>243</v>
      </c>
      <c r="H154" s="223">
        <v>30</v>
      </c>
      <c r="I154" s="224"/>
      <c r="J154" s="224">
        <f>ROUND(I154*H154,2)</f>
        <v>0</v>
      </c>
      <c r="K154" s="143" t="s">
        <v>607</v>
      </c>
      <c r="L154" s="147"/>
      <c r="M154" s="206" t="s">
        <v>1</v>
      </c>
      <c r="N154" s="207" t="s">
        <v>32</v>
      </c>
      <c r="O154" s="154">
        <v>0</v>
      </c>
      <c r="P154" s="154">
        <f>O154*H154</f>
        <v>0</v>
      </c>
      <c r="Q154" s="154">
        <v>1.2E-4</v>
      </c>
      <c r="R154" s="154">
        <f>Q154*H154</f>
        <v>3.5999999999999999E-3</v>
      </c>
      <c r="S154" s="154">
        <v>0</v>
      </c>
      <c r="T154" s="155">
        <f>S154*H154</f>
        <v>0</v>
      </c>
      <c r="AR154" s="187" t="s">
        <v>705</v>
      </c>
      <c r="AT154" s="187" t="s">
        <v>184</v>
      </c>
      <c r="AU154" s="187" t="s">
        <v>69</v>
      </c>
      <c r="AY154" s="187" t="s">
        <v>110</v>
      </c>
      <c r="BE154" s="125">
        <f>IF(N154="základní",J154,0)</f>
        <v>0</v>
      </c>
      <c r="BF154" s="125">
        <f>IF(N154="snížená",J154,0)</f>
        <v>0</v>
      </c>
      <c r="BG154" s="125">
        <f>IF(N154="zákl. přenesená",J154,0)</f>
        <v>0</v>
      </c>
      <c r="BH154" s="125">
        <f>IF(N154="sníž. přenesená",J154,0)</f>
        <v>0</v>
      </c>
      <c r="BI154" s="125">
        <f>IF(N154="nulová",J154,0)</f>
        <v>0</v>
      </c>
      <c r="BJ154" s="187" t="s">
        <v>67</v>
      </c>
      <c r="BK154" s="125">
        <f>ROUND(I154*H154,2)</f>
        <v>0</v>
      </c>
      <c r="BL154" s="187" t="s">
        <v>705</v>
      </c>
      <c r="BM154" s="187" t="s">
        <v>706</v>
      </c>
    </row>
    <row r="155" spans="2:65" s="267" customFormat="1" ht="16.5" customHeight="1" x14ac:dyDescent="0.25">
      <c r="B155" s="115"/>
      <c r="C155" s="332"/>
      <c r="D155" s="333" t="s">
        <v>60</v>
      </c>
      <c r="E155" s="334" t="s">
        <v>421</v>
      </c>
      <c r="F155" s="334" t="s">
        <v>557</v>
      </c>
      <c r="G155" s="332"/>
      <c r="H155" s="332"/>
      <c r="I155" s="332"/>
      <c r="J155" s="336">
        <f>SUM(J156)</f>
        <v>0</v>
      </c>
      <c r="K155" s="307"/>
      <c r="L155" s="147"/>
      <c r="M155" s="212"/>
      <c r="N155" s="149"/>
      <c r="O155" s="123"/>
      <c r="P155" s="123"/>
      <c r="Q155" s="123"/>
      <c r="R155" s="123"/>
      <c r="S155" s="123"/>
      <c r="T155" s="123"/>
      <c r="AR155" s="268"/>
      <c r="AT155" s="268"/>
      <c r="AU155" s="268"/>
      <c r="AY155" s="268"/>
      <c r="BE155" s="125"/>
      <c r="BF155" s="125"/>
      <c r="BG155" s="125"/>
      <c r="BH155" s="125"/>
      <c r="BI155" s="125"/>
      <c r="BJ155" s="268"/>
      <c r="BK155" s="125"/>
      <c r="BL155" s="268"/>
      <c r="BM155" s="268"/>
    </row>
    <row r="156" spans="2:65" s="267" customFormat="1" ht="16.5" customHeight="1" x14ac:dyDescent="0.2">
      <c r="B156" s="115"/>
      <c r="C156" s="301">
        <v>45</v>
      </c>
      <c r="D156" s="301" t="s">
        <v>112</v>
      </c>
      <c r="E156" s="337" t="s">
        <v>558</v>
      </c>
      <c r="F156" s="338" t="s">
        <v>559</v>
      </c>
      <c r="G156" s="339" t="s">
        <v>560</v>
      </c>
      <c r="H156" s="340">
        <v>200</v>
      </c>
      <c r="I156" s="341"/>
      <c r="J156" s="341">
        <f>ROUND(I156*H156,2)</f>
        <v>0</v>
      </c>
      <c r="K156" s="283" t="s">
        <v>1</v>
      </c>
      <c r="L156" s="147"/>
      <c r="M156" s="212"/>
      <c r="N156" s="149"/>
      <c r="O156" s="123"/>
      <c r="P156" s="123"/>
      <c r="Q156" s="123"/>
      <c r="R156" s="123"/>
      <c r="S156" s="123"/>
      <c r="T156" s="123"/>
      <c r="AR156" s="268"/>
      <c r="AT156" s="268"/>
      <c r="AU156" s="268"/>
      <c r="AY156" s="268"/>
      <c r="BE156" s="125"/>
      <c r="BF156" s="125"/>
      <c r="BG156" s="125"/>
      <c r="BH156" s="125"/>
      <c r="BI156" s="125"/>
      <c r="BJ156" s="268"/>
      <c r="BK156" s="125"/>
      <c r="BL156" s="268"/>
      <c r="BM156" s="268"/>
    </row>
    <row r="157" spans="2:65" s="267" customFormat="1" ht="16.5" customHeight="1" x14ac:dyDescent="0.25">
      <c r="B157" s="115"/>
      <c r="C157" s="332"/>
      <c r="D157" s="333" t="s">
        <v>60</v>
      </c>
      <c r="E157" s="351" t="s">
        <v>562</v>
      </c>
      <c r="F157" s="351" t="s">
        <v>563</v>
      </c>
      <c r="G157" s="332"/>
      <c r="H157" s="332"/>
      <c r="I157" s="332"/>
      <c r="J157" s="330">
        <f>SUM(J158:J164)</f>
        <v>0</v>
      </c>
      <c r="K157" s="307"/>
      <c r="L157" s="147"/>
      <c r="M157" s="212"/>
      <c r="N157" s="149"/>
      <c r="O157" s="123"/>
      <c r="P157" s="123"/>
      <c r="Q157" s="123"/>
      <c r="R157" s="123"/>
      <c r="S157" s="123"/>
      <c r="T157" s="123"/>
      <c r="AR157" s="268"/>
      <c r="AT157" s="268"/>
      <c r="AU157" s="268"/>
      <c r="AY157" s="268"/>
      <c r="BE157" s="125"/>
      <c r="BF157" s="125"/>
      <c r="BG157" s="125"/>
      <c r="BH157" s="125"/>
      <c r="BI157" s="125"/>
      <c r="BJ157" s="268"/>
      <c r="BK157" s="125"/>
      <c r="BL157" s="268"/>
      <c r="BM157" s="268"/>
    </row>
    <row r="158" spans="2:65" s="267" customFormat="1" ht="16.5" customHeight="1" x14ac:dyDescent="0.2">
      <c r="B158" s="115"/>
      <c r="C158" s="301">
        <v>46</v>
      </c>
      <c r="D158" s="301" t="s">
        <v>112</v>
      </c>
      <c r="E158" s="337" t="s">
        <v>819</v>
      </c>
      <c r="F158" s="338" t="s">
        <v>565</v>
      </c>
      <c r="G158" s="339" t="s">
        <v>566</v>
      </c>
      <c r="H158" s="340">
        <v>20</v>
      </c>
      <c r="I158" s="341"/>
      <c r="J158" s="341">
        <f>ROUND(I158*H158,2)</f>
        <v>0</v>
      </c>
      <c r="K158" s="283" t="s">
        <v>1</v>
      </c>
      <c r="L158" s="147"/>
      <c r="M158" s="212"/>
      <c r="N158" s="149"/>
      <c r="O158" s="123"/>
      <c r="P158" s="123"/>
      <c r="Q158" s="123"/>
      <c r="R158" s="123"/>
      <c r="S158" s="123"/>
      <c r="T158" s="123"/>
      <c r="AR158" s="268"/>
      <c r="AT158" s="268"/>
      <c r="AU158" s="268"/>
      <c r="AY158" s="268"/>
      <c r="BE158" s="125"/>
      <c r="BF158" s="125"/>
      <c r="BG158" s="125"/>
      <c r="BH158" s="125"/>
      <c r="BI158" s="125"/>
      <c r="BJ158" s="268"/>
      <c r="BK158" s="125"/>
      <c r="BL158" s="268"/>
      <c r="BM158" s="268"/>
    </row>
    <row r="159" spans="2:65" s="267" customFormat="1" ht="67.2" x14ac:dyDescent="0.2">
      <c r="B159" s="115"/>
      <c r="C159" s="305"/>
      <c r="D159" s="343" t="s">
        <v>245</v>
      </c>
      <c r="E159" s="305"/>
      <c r="F159" s="361" t="s">
        <v>820</v>
      </c>
      <c r="G159" s="305"/>
      <c r="H159" s="305"/>
      <c r="I159" s="305"/>
      <c r="J159" s="305"/>
      <c r="K159" s="298"/>
      <c r="L159" s="147"/>
      <c r="M159" s="212"/>
      <c r="N159" s="149"/>
      <c r="O159" s="123"/>
      <c r="P159" s="123"/>
      <c r="Q159" s="123"/>
      <c r="R159" s="123"/>
      <c r="S159" s="123"/>
      <c r="T159" s="123"/>
      <c r="AR159" s="268"/>
      <c r="AT159" s="268"/>
      <c r="AU159" s="268"/>
      <c r="AY159" s="268"/>
      <c r="BE159" s="125"/>
      <c r="BF159" s="125"/>
      <c r="BG159" s="125"/>
      <c r="BH159" s="125"/>
      <c r="BI159" s="125"/>
      <c r="BJ159" s="268"/>
      <c r="BK159" s="125"/>
      <c r="BL159" s="268"/>
      <c r="BM159" s="268"/>
    </row>
    <row r="160" spans="2:65" s="267" customFormat="1" ht="16.5" customHeight="1" x14ac:dyDescent="0.2">
      <c r="B160" s="115"/>
      <c r="C160" s="301">
        <v>47</v>
      </c>
      <c r="D160" s="301" t="s">
        <v>112</v>
      </c>
      <c r="E160" s="337" t="s">
        <v>570</v>
      </c>
      <c r="F160" s="338" t="s">
        <v>571</v>
      </c>
      <c r="G160" s="339" t="s">
        <v>566</v>
      </c>
      <c r="H160" s="340">
        <v>30</v>
      </c>
      <c r="I160" s="341"/>
      <c r="J160" s="341">
        <f>ROUND(I160*H160,2)</f>
        <v>0</v>
      </c>
      <c r="K160" s="283" t="s">
        <v>1</v>
      </c>
      <c r="L160" s="147"/>
      <c r="M160" s="212"/>
      <c r="N160" s="149"/>
      <c r="O160" s="123"/>
      <c r="P160" s="123"/>
      <c r="Q160" s="123"/>
      <c r="R160" s="123"/>
      <c r="S160" s="123"/>
      <c r="T160" s="123"/>
      <c r="AR160" s="268"/>
      <c r="AT160" s="268"/>
      <c r="AU160" s="268"/>
      <c r="AY160" s="268"/>
      <c r="BE160" s="125"/>
      <c r="BF160" s="125"/>
      <c r="BG160" s="125"/>
      <c r="BH160" s="125"/>
      <c r="BI160" s="125"/>
      <c r="BJ160" s="268"/>
      <c r="BK160" s="125"/>
      <c r="BL160" s="268"/>
      <c r="BM160" s="268"/>
    </row>
    <row r="161" spans="1:65" s="267" customFormat="1" ht="19.2" x14ac:dyDescent="0.2">
      <c r="B161" s="115"/>
      <c r="C161" s="305"/>
      <c r="D161" s="343" t="s">
        <v>245</v>
      </c>
      <c r="E161" s="305"/>
      <c r="F161" s="361" t="s">
        <v>821</v>
      </c>
      <c r="G161" s="305"/>
      <c r="H161" s="305"/>
      <c r="I161" s="305"/>
      <c r="J161" s="305"/>
      <c r="K161" s="298"/>
      <c r="L161" s="147"/>
      <c r="M161" s="212"/>
      <c r="N161" s="149"/>
      <c r="O161" s="123"/>
      <c r="P161" s="123"/>
      <c r="Q161" s="123"/>
      <c r="R161" s="123"/>
      <c r="S161" s="123"/>
      <c r="T161" s="123"/>
      <c r="AR161" s="268"/>
      <c r="AT161" s="268"/>
      <c r="AU161" s="268"/>
      <c r="AY161" s="268"/>
      <c r="BE161" s="125"/>
      <c r="BF161" s="125"/>
      <c r="BG161" s="125"/>
      <c r="BH161" s="125"/>
      <c r="BI161" s="125"/>
      <c r="BJ161" s="268"/>
      <c r="BK161" s="125"/>
      <c r="BL161" s="268"/>
      <c r="BM161" s="268"/>
    </row>
    <row r="162" spans="1:65" s="467" customFormat="1" ht="16.5" customHeight="1" x14ac:dyDescent="0.2">
      <c r="B162" s="115"/>
      <c r="C162" s="305"/>
      <c r="D162" s="343"/>
      <c r="E162" s="305"/>
      <c r="F162" s="326" t="s">
        <v>972</v>
      </c>
      <c r="G162" s="305"/>
      <c r="H162" s="305"/>
      <c r="I162" s="305"/>
      <c r="J162" s="305"/>
      <c r="K162" s="493"/>
      <c r="L162" s="147"/>
      <c r="M162" s="212"/>
      <c r="N162" s="149"/>
      <c r="O162" s="123"/>
      <c r="P162" s="123"/>
      <c r="Q162" s="123"/>
      <c r="R162" s="123"/>
      <c r="S162" s="123"/>
      <c r="T162" s="123"/>
      <c r="AR162" s="469"/>
      <c r="AT162" s="469"/>
      <c r="AU162" s="469"/>
      <c r="AY162" s="469"/>
      <c r="BE162" s="125"/>
      <c r="BF162" s="125"/>
      <c r="BG162" s="125"/>
      <c r="BH162" s="125"/>
      <c r="BI162" s="125"/>
      <c r="BJ162" s="469"/>
      <c r="BK162" s="125"/>
      <c r="BL162" s="469"/>
      <c r="BM162" s="469"/>
    </row>
    <row r="163" spans="1:65" s="523" customFormat="1" ht="16.5" customHeight="1" x14ac:dyDescent="0.2">
      <c r="B163" s="115"/>
      <c r="C163" s="301" t="s">
        <v>986</v>
      </c>
      <c r="D163" s="301" t="s">
        <v>112</v>
      </c>
      <c r="E163" s="337" t="s">
        <v>570</v>
      </c>
      <c r="F163" s="338" t="s">
        <v>987</v>
      </c>
      <c r="G163" s="339" t="s">
        <v>475</v>
      </c>
      <c r="H163" s="340">
        <v>1</v>
      </c>
      <c r="I163" s="341"/>
      <c r="J163" s="341">
        <v>0</v>
      </c>
      <c r="K163" s="283" t="s">
        <v>1</v>
      </c>
      <c r="L163" s="147"/>
      <c r="M163" s="212"/>
      <c r="N163" s="149"/>
      <c r="O163" s="123"/>
      <c r="P163" s="123"/>
      <c r="Q163" s="123"/>
      <c r="R163" s="123"/>
      <c r="S163" s="123"/>
      <c r="T163" s="123"/>
      <c r="AR163" s="524"/>
      <c r="AT163" s="524"/>
      <c r="AU163" s="524"/>
      <c r="AY163" s="524"/>
      <c r="BE163" s="125"/>
      <c r="BF163" s="125"/>
      <c r="BG163" s="125"/>
      <c r="BH163" s="125"/>
      <c r="BI163" s="125"/>
      <c r="BJ163" s="524"/>
      <c r="BK163" s="125"/>
      <c r="BL163" s="524"/>
      <c r="BM163" s="524"/>
    </row>
    <row r="164" spans="1:65" s="267" customFormat="1" ht="16.5" customHeight="1" x14ac:dyDescent="0.2">
      <c r="B164" s="115"/>
      <c r="C164" s="352">
        <v>48</v>
      </c>
      <c r="D164" s="352" t="s">
        <v>184</v>
      </c>
      <c r="E164" s="353" t="s">
        <v>822</v>
      </c>
      <c r="F164" s="354" t="s">
        <v>575</v>
      </c>
      <c r="G164" s="355" t="s">
        <v>475</v>
      </c>
      <c r="H164" s="356">
        <v>1</v>
      </c>
      <c r="I164" s="357"/>
      <c r="J164" s="357">
        <f>ROUND(I164*H164,2)</f>
        <v>0</v>
      </c>
      <c r="K164" s="322" t="s">
        <v>1</v>
      </c>
      <c r="L164" s="147"/>
      <c r="M164" s="212"/>
      <c r="N164" s="149"/>
      <c r="O164" s="123"/>
      <c r="P164" s="123"/>
      <c r="Q164" s="123"/>
      <c r="R164" s="123"/>
      <c r="S164" s="123"/>
      <c r="T164" s="123"/>
      <c r="AR164" s="268"/>
      <c r="AT164" s="268"/>
      <c r="AU164" s="268"/>
      <c r="AY164" s="268"/>
      <c r="BE164" s="125"/>
      <c r="BF164" s="125"/>
      <c r="BG164" s="125"/>
      <c r="BH164" s="125"/>
      <c r="BI164" s="125"/>
      <c r="BJ164" s="268"/>
      <c r="BK164" s="125"/>
      <c r="BL164" s="268"/>
      <c r="BM164" s="268"/>
    </row>
    <row r="165" spans="1:65" s="267" customFormat="1" ht="16.5" customHeight="1" x14ac:dyDescent="0.25">
      <c r="B165" s="115"/>
      <c r="C165" s="332"/>
      <c r="D165" s="333" t="s">
        <v>60</v>
      </c>
      <c r="E165" s="351" t="s">
        <v>455</v>
      </c>
      <c r="F165" s="351" t="s">
        <v>577</v>
      </c>
      <c r="G165" s="332"/>
      <c r="H165" s="332"/>
      <c r="I165" s="332"/>
      <c r="J165" s="330">
        <f>SUM(J166)</f>
        <v>0</v>
      </c>
      <c r="K165" s="307"/>
      <c r="L165" s="147"/>
      <c r="M165" s="212"/>
      <c r="N165" s="149"/>
      <c r="O165" s="123"/>
      <c r="P165" s="123"/>
      <c r="Q165" s="123"/>
      <c r="R165" s="123"/>
      <c r="S165" s="123"/>
      <c r="T165" s="123"/>
      <c r="AR165" s="268"/>
      <c r="AT165" s="268"/>
      <c r="AU165" s="268"/>
      <c r="AY165" s="268"/>
      <c r="BE165" s="125"/>
      <c r="BF165" s="125"/>
      <c r="BG165" s="125"/>
      <c r="BH165" s="125"/>
      <c r="BI165" s="125"/>
      <c r="BJ165" s="268"/>
      <c r="BK165" s="125"/>
      <c r="BL165" s="268"/>
      <c r="BM165" s="268"/>
    </row>
    <row r="166" spans="1:65" s="267" customFormat="1" ht="16.5" customHeight="1" x14ac:dyDescent="0.25">
      <c r="B166" s="115"/>
      <c r="C166" s="332"/>
      <c r="D166" s="333" t="s">
        <v>60</v>
      </c>
      <c r="E166" s="334" t="s">
        <v>471</v>
      </c>
      <c r="F166" s="334" t="s">
        <v>474</v>
      </c>
      <c r="G166" s="332"/>
      <c r="H166" s="332"/>
      <c r="I166" s="332"/>
      <c r="J166" s="336">
        <f>SUM(J167)</f>
        <v>0</v>
      </c>
      <c r="K166" s="307"/>
      <c r="L166" s="147"/>
      <c r="M166" s="212"/>
      <c r="N166" s="149"/>
      <c r="O166" s="123"/>
      <c r="P166" s="123"/>
      <c r="Q166" s="123"/>
      <c r="R166" s="123"/>
      <c r="S166" s="123"/>
      <c r="T166" s="123"/>
      <c r="AR166" s="268"/>
      <c r="AT166" s="268"/>
      <c r="AU166" s="268"/>
      <c r="AY166" s="268"/>
      <c r="BE166" s="125"/>
      <c r="BF166" s="125"/>
      <c r="BG166" s="125"/>
      <c r="BH166" s="125"/>
      <c r="BI166" s="125"/>
      <c r="BJ166" s="268"/>
      <c r="BK166" s="125"/>
      <c r="BL166" s="268"/>
      <c r="BM166" s="268"/>
    </row>
    <row r="167" spans="1:65" s="267" customFormat="1" ht="16.5" customHeight="1" x14ac:dyDescent="0.2">
      <c r="B167" s="115"/>
      <c r="C167" s="301">
        <v>49</v>
      </c>
      <c r="D167" s="301" t="s">
        <v>112</v>
      </c>
      <c r="E167" s="337" t="s">
        <v>578</v>
      </c>
      <c r="F167" s="338" t="s">
        <v>579</v>
      </c>
      <c r="G167" s="339" t="s">
        <v>566</v>
      </c>
      <c r="H167" s="340">
        <v>72</v>
      </c>
      <c r="I167" s="341"/>
      <c r="J167" s="341">
        <f>ROUND(I167*H167,2)</f>
        <v>0</v>
      </c>
      <c r="K167" s="283" t="s">
        <v>1</v>
      </c>
      <c r="L167" s="147"/>
      <c r="M167" s="212"/>
      <c r="N167" s="149"/>
      <c r="O167" s="123"/>
      <c r="P167" s="123"/>
      <c r="Q167" s="123"/>
      <c r="R167" s="123"/>
      <c r="S167" s="123"/>
      <c r="T167" s="123"/>
      <c r="AR167" s="268"/>
      <c r="AT167" s="268"/>
      <c r="AU167" s="268"/>
      <c r="AY167" s="268"/>
      <c r="BE167" s="125"/>
      <c r="BF167" s="125"/>
      <c r="BG167" s="125"/>
      <c r="BH167" s="125"/>
      <c r="BI167" s="125"/>
      <c r="BJ167" s="268"/>
      <c r="BK167" s="125"/>
      <c r="BL167" s="268"/>
      <c r="BM167" s="268"/>
    </row>
    <row r="168" spans="1:65" s="267" customFormat="1" ht="19.2" x14ac:dyDescent="0.2">
      <c r="B168" s="115"/>
      <c r="C168" s="305"/>
      <c r="D168" s="343" t="s">
        <v>245</v>
      </c>
      <c r="E168" s="305"/>
      <c r="F168" s="361" t="s">
        <v>823</v>
      </c>
      <c r="G168" s="305"/>
      <c r="H168" s="305"/>
      <c r="I168" s="305"/>
      <c r="J168" s="305"/>
      <c r="K168" s="298"/>
      <c r="L168" s="147"/>
      <c r="M168" s="212"/>
      <c r="N168" s="149"/>
      <c r="O168" s="123"/>
      <c r="P168" s="123"/>
      <c r="Q168" s="123"/>
      <c r="R168" s="123"/>
      <c r="S168" s="123"/>
      <c r="T168" s="123"/>
      <c r="AR168" s="268"/>
      <c r="AT168" s="268"/>
      <c r="AU168" s="268"/>
      <c r="AY168" s="268"/>
      <c r="BE168" s="125"/>
      <c r="BF168" s="125"/>
      <c r="BG168" s="125"/>
      <c r="BH168" s="125"/>
      <c r="BI168" s="125"/>
      <c r="BJ168" s="268"/>
      <c r="BK168" s="125"/>
      <c r="BL168" s="268"/>
      <c r="BM168" s="268"/>
    </row>
    <row r="169" spans="1:65" s="467" customFormat="1" ht="16.5" customHeight="1" x14ac:dyDescent="0.2">
      <c r="B169" s="115"/>
      <c r="C169" s="305"/>
      <c r="D169" s="343"/>
      <c r="E169" s="305"/>
      <c r="F169" s="361"/>
      <c r="G169" s="305"/>
      <c r="H169" s="305"/>
      <c r="I169" s="305"/>
      <c r="J169" s="528">
        <f>J170</f>
        <v>0</v>
      </c>
      <c r="K169" s="493"/>
      <c r="L169" s="147"/>
      <c r="M169" s="212"/>
      <c r="N169" s="149"/>
      <c r="O169" s="123"/>
      <c r="P169" s="123"/>
      <c r="Q169" s="123"/>
      <c r="R169" s="123"/>
      <c r="S169" s="123"/>
      <c r="T169" s="123"/>
      <c r="AR169" s="469"/>
      <c r="AT169" s="469"/>
      <c r="AU169" s="469"/>
      <c r="AY169" s="469"/>
      <c r="BE169" s="125"/>
      <c r="BF169" s="125"/>
      <c r="BG169" s="125"/>
      <c r="BH169" s="125"/>
      <c r="BI169" s="125"/>
      <c r="BJ169" s="469"/>
      <c r="BK169" s="125"/>
      <c r="BL169" s="469"/>
      <c r="BM169" s="469"/>
    </row>
    <row r="170" spans="1:65" s="197" customFormat="1" ht="16.5" customHeight="1" x14ac:dyDescent="0.2">
      <c r="B170" s="115"/>
      <c r="C170" s="301">
        <v>50</v>
      </c>
      <c r="D170" s="301" t="s">
        <v>112</v>
      </c>
      <c r="E170" s="526">
        <v>310231001</v>
      </c>
      <c r="F170" s="527" t="s">
        <v>971</v>
      </c>
      <c r="G170" s="339" t="s">
        <v>115</v>
      </c>
      <c r="H170" s="340">
        <v>3</v>
      </c>
      <c r="I170" s="341"/>
      <c r="J170" s="341">
        <f>ROUND(I170*H170,2)</f>
        <v>0</v>
      </c>
      <c r="K170" s="283" t="s">
        <v>1</v>
      </c>
      <c r="L170" s="147"/>
      <c r="M170" s="212"/>
      <c r="N170" s="149"/>
      <c r="O170" s="123"/>
      <c r="P170" s="123"/>
      <c r="Q170" s="123"/>
      <c r="R170" s="123"/>
      <c r="S170" s="123"/>
      <c r="T170" s="123"/>
      <c r="AR170" s="199"/>
      <c r="AT170" s="199"/>
      <c r="AU170" s="199"/>
      <c r="AY170" s="199"/>
      <c r="BE170" s="125"/>
      <c r="BF170" s="125"/>
      <c r="BG170" s="125"/>
      <c r="BH170" s="125"/>
      <c r="BI170" s="125"/>
      <c r="BJ170" s="199"/>
      <c r="BK170" s="125"/>
      <c r="BL170" s="199"/>
      <c r="BM170" s="199"/>
    </row>
    <row r="171" spans="1:65" s="197" customFormat="1" ht="26.1" customHeight="1" x14ac:dyDescent="0.2">
      <c r="A171" s="188"/>
      <c r="B171" s="34"/>
      <c r="C171" s="35"/>
      <c r="D171" s="35"/>
      <c r="E171" s="35"/>
      <c r="F171" s="35"/>
      <c r="G171" s="35"/>
      <c r="H171" s="35"/>
      <c r="I171" s="35"/>
      <c r="J171" s="35"/>
      <c r="K171" s="35"/>
      <c r="L171" s="147"/>
      <c r="M171" s="212"/>
      <c r="N171" s="149"/>
      <c r="O171" s="123"/>
      <c r="P171" s="123"/>
      <c r="Q171" s="123"/>
      <c r="R171" s="123"/>
      <c r="S171" s="123"/>
      <c r="T171" s="123"/>
      <c r="AR171" s="199"/>
      <c r="AT171" s="199"/>
      <c r="AU171" s="199"/>
      <c r="AY171" s="199"/>
      <c r="BE171" s="125"/>
      <c r="BF171" s="125"/>
      <c r="BG171" s="125"/>
      <c r="BH171" s="125"/>
      <c r="BI171" s="125"/>
      <c r="BJ171" s="199"/>
      <c r="BK171" s="125"/>
      <c r="BL171" s="199"/>
      <c r="BM171" s="199"/>
    </row>
    <row r="172" spans="1:65" s="193" customFormat="1" ht="6.9" customHeight="1" x14ac:dyDescent="0.2">
      <c r="A172" s="188"/>
      <c r="B172" s="188"/>
      <c r="C172" s="188"/>
      <c r="D172" s="188"/>
      <c r="E172" s="188"/>
      <c r="F172" s="188"/>
      <c r="G172" s="188"/>
      <c r="H172" s="188"/>
      <c r="I172" s="188"/>
      <c r="J172" s="188"/>
      <c r="K172" s="188"/>
      <c r="L172" s="188"/>
    </row>
    <row r="173" spans="1:65" ht="20.100000000000001" customHeight="1" x14ac:dyDescent="0.2">
      <c r="I173" s="214"/>
    </row>
    <row r="174" spans="1:65" ht="28.5" customHeight="1" x14ac:dyDescent="0.2">
      <c r="A174" s="200"/>
      <c r="B174" s="200"/>
      <c r="C174" s="200"/>
      <c r="D174" s="200"/>
      <c r="E174" s="200"/>
      <c r="F174" s="200"/>
      <c r="G174" s="200"/>
      <c r="H174" s="200"/>
      <c r="I174" s="214"/>
      <c r="J174" s="200"/>
      <c r="K174" s="200"/>
      <c r="L174" s="200"/>
    </row>
    <row r="175" spans="1:65" s="200" customFormat="1" ht="28.5" customHeight="1" x14ac:dyDescent="0.2">
      <c r="I175" s="214"/>
    </row>
    <row r="176" spans="1:65" s="200" customFormat="1" ht="20.100000000000001" customHeight="1" x14ac:dyDescent="0.2">
      <c r="I176" s="214"/>
    </row>
    <row r="177" spans="1:12" s="200" customFormat="1" ht="20.100000000000001" customHeight="1" x14ac:dyDescent="0.2">
      <c r="I177" s="214"/>
    </row>
    <row r="178" spans="1:12" s="200" customFormat="1" ht="20.100000000000001" customHeight="1" x14ac:dyDescent="0.2">
      <c r="I178" s="214"/>
    </row>
    <row r="179" spans="1:12" s="200" customFormat="1" ht="20.100000000000001" customHeight="1" x14ac:dyDescent="0.2">
      <c r="I179" s="214"/>
    </row>
    <row r="180" spans="1:12" s="200" customFormat="1" ht="20.100000000000001" customHeight="1" x14ac:dyDescent="0.2">
      <c r="I180" s="214"/>
    </row>
    <row r="181" spans="1:12" s="200" customFormat="1" ht="20.100000000000001" customHeight="1" x14ac:dyDescent="0.2">
      <c r="I181" s="214"/>
    </row>
    <row r="182" spans="1:12" s="200" customFormat="1" ht="20.100000000000001" customHeight="1" x14ac:dyDescent="0.2">
      <c r="I182" s="214"/>
    </row>
    <row r="183" spans="1:12" ht="20.100000000000001" customHeight="1" x14ac:dyDescent="0.2">
      <c r="A183" s="200"/>
      <c r="B183" s="200"/>
      <c r="C183" s="200"/>
      <c r="D183" s="200"/>
      <c r="E183" s="200"/>
      <c r="F183" s="200"/>
      <c r="G183" s="200"/>
      <c r="H183" s="200"/>
      <c r="I183" s="214"/>
      <c r="J183" s="200"/>
      <c r="K183" s="200"/>
      <c r="L183" s="200"/>
    </row>
    <row r="184" spans="1:12" x14ac:dyDescent="0.2">
      <c r="A184" s="200"/>
      <c r="B184" s="200"/>
      <c r="C184" s="200"/>
      <c r="D184" s="200"/>
      <c r="E184" s="200"/>
      <c r="F184" s="200"/>
      <c r="G184" s="200"/>
      <c r="H184" s="200"/>
      <c r="I184" s="214"/>
      <c r="J184" s="200"/>
      <c r="K184" s="200"/>
      <c r="L184" s="200"/>
    </row>
  </sheetData>
  <autoFilter ref="C84:K154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9"/>
  <sheetViews>
    <sheetView showGridLines="0" topLeftCell="A142" zoomScaleNormal="100" zoomScaleSheetLayoutView="55" workbookViewId="0">
      <selection activeCell="C155" sqref="C155:K155"/>
    </sheetView>
  </sheetViews>
  <sheetFormatPr defaultColWidth="9.28515625" defaultRowHeight="10.199999999999999" x14ac:dyDescent="0.2"/>
  <cols>
    <col min="1" max="1" width="8.28515625" style="200" customWidth="1"/>
    <col min="2" max="2" width="1.7109375" style="200" customWidth="1"/>
    <col min="3" max="3" width="4.140625" style="200" customWidth="1"/>
    <col min="4" max="4" width="4.28515625" style="200" customWidth="1"/>
    <col min="5" max="5" width="17.140625" style="200" customWidth="1"/>
    <col min="6" max="6" width="100.85546875" style="200" customWidth="1"/>
    <col min="7" max="7" width="8.7109375" style="200" customWidth="1"/>
    <col min="8" max="8" width="11.140625" style="200" customWidth="1"/>
    <col min="9" max="9" width="14.140625" style="200" customWidth="1"/>
    <col min="10" max="10" width="23.42578125" style="200" customWidth="1"/>
    <col min="11" max="11" width="15.42578125" style="200" customWidth="1"/>
    <col min="12" max="12" width="9.28515625" style="200" customWidth="1"/>
    <col min="13" max="13" width="3.7109375" style="200" hidden="1" customWidth="1"/>
    <col min="14" max="14" width="0" style="200" hidden="1" customWidth="1"/>
    <col min="15" max="20" width="14.140625" style="200" hidden="1" customWidth="1"/>
    <col min="21" max="21" width="16.28515625" style="200" hidden="1" customWidth="1"/>
    <col min="22" max="22" width="12.28515625" style="200" customWidth="1"/>
    <col min="23" max="23" width="16.28515625" style="200" customWidth="1"/>
    <col min="24" max="24" width="12.28515625" style="200" customWidth="1"/>
    <col min="25" max="25" width="15" style="200" customWidth="1"/>
    <col min="26" max="26" width="11" style="200" customWidth="1"/>
    <col min="27" max="27" width="15" style="200" customWidth="1"/>
    <col min="28" max="28" width="16.28515625" style="200" customWidth="1"/>
    <col min="29" max="29" width="11" style="200" customWidth="1"/>
    <col min="30" max="30" width="15" style="200" customWidth="1"/>
    <col min="31" max="31" width="16.28515625" style="200" customWidth="1"/>
    <col min="32" max="40" width="9.28515625" style="200"/>
    <col min="41" max="73" width="0" style="200" hidden="1" customWidth="1"/>
    <col min="74" max="16384" width="9.28515625" style="200"/>
  </cols>
  <sheetData>
    <row r="1" spans="1:46" x14ac:dyDescent="0.2">
      <c r="A1" s="74"/>
    </row>
    <row r="2" spans="1:46" ht="36.9" customHeight="1" x14ac:dyDescent="0.2">
      <c r="L2" s="588" t="s">
        <v>5</v>
      </c>
      <c r="M2" s="586"/>
      <c r="N2" s="586"/>
      <c r="O2" s="586"/>
      <c r="P2" s="586"/>
      <c r="Q2" s="586"/>
      <c r="R2" s="586"/>
      <c r="S2" s="586"/>
      <c r="T2" s="586"/>
      <c r="U2" s="586"/>
      <c r="V2" s="586"/>
      <c r="AT2" s="199" t="s">
        <v>622</v>
      </c>
    </row>
    <row r="3" spans="1:46" ht="6.9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99" t="s">
        <v>69</v>
      </c>
    </row>
    <row r="4" spans="1:46" ht="24.9" hidden="1" customHeight="1" x14ac:dyDescent="0.2">
      <c r="B4" s="17"/>
      <c r="D4" s="18" t="s">
        <v>73</v>
      </c>
      <c r="L4" s="17"/>
      <c r="M4" s="19" t="s">
        <v>10</v>
      </c>
      <c r="AT4" s="199" t="s">
        <v>3</v>
      </c>
    </row>
    <row r="5" spans="1:46" ht="6.9" hidden="1" customHeight="1" x14ac:dyDescent="0.2">
      <c r="B5" s="17"/>
      <c r="L5" s="17"/>
    </row>
    <row r="6" spans="1:46" ht="12" hidden="1" customHeight="1" x14ac:dyDescent="0.2">
      <c r="B6" s="17"/>
      <c r="D6" s="205" t="s">
        <v>13</v>
      </c>
      <c r="L6" s="17"/>
    </row>
    <row r="7" spans="1:46" ht="16.5" hidden="1" customHeight="1" x14ac:dyDescent="0.2">
      <c r="B7" s="17"/>
      <c r="E7" s="621" t="str">
        <f>'[2]Rekapitulace stavby'!K6</f>
        <v>Opravy vnitřního oplocení obj.č.047 a 068</v>
      </c>
      <c r="F7" s="622"/>
      <c r="G7" s="622"/>
      <c r="H7" s="622"/>
      <c r="L7" s="17"/>
    </row>
    <row r="8" spans="1:46" s="197" customFormat="1" ht="12" hidden="1" customHeight="1" x14ac:dyDescent="0.2">
      <c r="B8" s="24"/>
      <c r="D8" s="205" t="s">
        <v>74</v>
      </c>
      <c r="L8" s="24"/>
    </row>
    <row r="9" spans="1:46" s="197" customFormat="1" ht="36.9" hidden="1" customHeight="1" x14ac:dyDescent="0.2">
      <c r="B9" s="24"/>
      <c r="E9" s="603" t="s">
        <v>623</v>
      </c>
      <c r="F9" s="577"/>
      <c r="G9" s="577"/>
      <c r="H9" s="577"/>
      <c r="L9" s="24"/>
    </row>
    <row r="10" spans="1:46" s="197" customFormat="1" hidden="1" x14ac:dyDescent="0.2">
      <c r="B10" s="24"/>
      <c r="L10" s="24"/>
    </row>
    <row r="11" spans="1:46" s="197" customFormat="1" ht="12" hidden="1" customHeight="1" x14ac:dyDescent="0.2">
      <c r="B11" s="24"/>
      <c r="D11" s="205" t="s">
        <v>14</v>
      </c>
      <c r="F11" s="199" t="s">
        <v>1</v>
      </c>
      <c r="I11" s="205" t="s">
        <v>15</v>
      </c>
      <c r="J11" s="199" t="s">
        <v>1</v>
      </c>
      <c r="L11" s="24"/>
    </row>
    <row r="12" spans="1:46" s="197" customFormat="1" ht="12" hidden="1" customHeight="1" x14ac:dyDescent="0.2">
      <c r="B12" s="24"/>
      <c r="D12" s="205" t="s">
        <v>16</v>
      </c>
      <c r="F12" s="199" t="s">
        <v>17</v>
      </c>
      <c r="I12" s="205" t="s">
        <v>18</v>
      </c>
      <c r="J12" s="204" t="str">
        <f>'[2]Rekapitulace stavby'!AN8</f>
        <v>22.2.2019</v>
      </c>
      <c r="L12" s="24"/>
    </row>
    <row r="13" spans="1:46" s="197" customFormat="1" ht="10.95" hidden="1" customHeight="1" x14ac:dyDescent="0.2">
      <c r="B13" s="24"/>
      <c r="L13" s="24"/>
    </row>
    <row r="14" spans="1:46" s="197" customFormat="1" ht="12" hidden="1" customHeight="1" x14ac:dyDescent="0.2">
      <c r="B14" s="24"/>
      <c r="D14" s="205" t="s">
        <v>19</v>
      </c>
      <c r="I14" s="205" t="s">
        <v>20</v>
      </c>
      <c r="J14" s="199" t="str">
        <f>IF('[2]Rekapitulace stavby'!AN10="","",'[2]Rekapitulace stavby'!AN10)</f>
        <v/>
      </c>
      <c r="L14" s="24"/>
    </row>
    <row r="15" spans="1:46" s="197" customFormat="1" ht="18" hidden="1" customHeight="1" x14ac:dyDescent="0.2">
      <c r="B15" s="24"/>
      <c r="E15" s="199" t="str">
        <f>IF('[2]Rekapitulace stavby'!E11="","",'[2]Rekapitulace stavby'!E11)</f>
        <v xml:space="preserve"> </v>
      </c>
      <c r="I15" s="205" t="s">
        <v>21</v>
      </c>
      <c r="J15" s="199" t="str">
        <f>IF('[2]Rekapitulace stavby'!AN11="","",'[2]Rekapitulace stavby'!AN11)</f>
        <v/>
      </c>
      <c r="L15" s="24"/>
    </row>
    <row r="16" spans="1:46" s="197" customFormat="1" ht="6.9" hidden="1" customHeight="1" x14ac:dyDescent="0.2">
      <c r="B16" s="24"/>
      <c r="L16" s="24"/>
    </row>
    <row r="17" spans="2:12" s="197" customFormat="1" ht="12" hidden="1" customHeight="1" x14ac:dyDescent="0.2">
      <c r="B17" s="24"/>
      <c r="D17" s="205" t="s">
        <v>22</v>
      </c>
      <c r="I17" s="205" t="s">
        <v>20</v>
      </c>
      <c r="J17" s="199" t="str">
        <f>'[2]Rekapitulace stavby'!AN13</f>
        <v/>
      </c>
      <c r="L17" s="24"/>
    </row>
    <row r="18" spans="2:12" s="197" customFormat="1" ht="18" hidden="1" customHeight="1" x14ac:dyDescent="0.2">
      <c r="B18" s="24"/>
      <c r="E18" s="623" t="str">
        <f>'[2]Rekapitulace stavby'!E14</f>
        <v xml:space="preserve"> </v>
      </c>
      <c r="F18" s="623"/>
      <c r="G18" s="623"/>
      <c r="H18" s="623"/>
      <c r="I18" s="205" t="s">
        <v>21</v>
      </c>
      <c r="J18" s="199" t="str">
        <f>'[2]Rekapitulace stavby'!AN14</f>
        <v/>
      </c>
      <c r="L18" s="24"/>
    </row>
    <row r="19" spans="2:12" s="197" customFormat="1" ht="6.9" hidden="1" customHeight="1" x14ac:dyDescent="0.2">
      <c r="B19" s="24"/>
      <c r="L19" s="24"/>
    </row>
    <row r="20" spans="2:12" s="197" customFormat="1" ht="12" hidden="1" customHeight="1" x14ac:dyDescent="0.2">
      <c r="B20" s="24"/>
      <c r="D20" s="205" t="s">
        <v>23</v>
      </c>
      <c r="I20" s="205" t="s">
        <v>20</v>
      </c>
      <c r="J20" s="199" t="str">
        <f>IF('[2]Rekapitulace stavby'!AN16="","",'[2]Rekapitulace stavby'!AN16)</f>
        <v/>
      </c>
      <c r="L20" s="24"/>
    </row>
    <row r="21" spans="2:12" s="197" customFormat="1" ht="18" hidden="1" customHeight="1" x14ac:dyDescent="0.2">
      <c r="B21" s="24"/>
      <c r="E21" s="199" t="str">
        <f>IF('[2]Rekapitulace stavby'!E17="","",'[2]Rekapitulace stavby'!E17)</f>
        <v xml:space="preserve"> </v>
      </c>
      <c r="I21" s="205" t="s">
        <v>21</v>
      </c>
      <c r="J21" s="199" t="str">
        <f>IF('[2]Rekapitulace stavby'!AN17="","",'[2]Rekapitulace stavby'!AN17)</f>
        <v/>
      </c>
      <c r="L21" s="24"/>
    </row>
    <row r="22" spans="2:12" s="197" customFormat="1" ht="6.9" hidden="1" customHeight="1" x14ac:dyDescent="0.2">
      <c r="B22" s="24"/>
      <c r="L22" s="24"/>
    </row>
    <row r="23" spans="2:12" s="197" customFormat="1" ht="12" hidden="1" customHeight="1" x14ac:dyDescent="0.2">
      <c r="B23" s="24"/>
      <c r="D23" s="205" t="s">
        <v>25</v>
      </c>
      <c r="I23" s="205" t="s">
        <v>20</v>
      </c>
      <c r="J23" s="199" t="str">
        <f>IF('[2]Rekapitulace stavby'!AN19="","",'[2]Rekapitulace stavby'!AN19)</f>
        <v>60162694</v>
      </c>
      <c r="L23" s="24"/>
    </row>
    <row r="24" spans="2:12" s="197" customFormat="1" ht="18" hidden="1" customHeight="1" x14ac:dyDescent="0.2">
      <c r="B24" s="24"/>
      <c r="E24" s="199" t="str">
        <f>IF('[2]Rekapitulace stavby'!E20="","",'[2]Rekapitulace stavby'!E20)</f>
        <v>PS 0401 Liberec</v>
      </c>
      <c r="I24" s="205" t="s">
        <v>21</v>
      </c>
      <c r="J24" s="199" t="str">
        <f>IF('[2]Rekapitulace stavby'!AN20="","",'[2]Rekapitulace stavby'!AN20)</f>
        <v>CZ60162694</v>
      </c>
      <c r="L24" s="24"/>
    </row>
    <row r="25" spans="2:12" s="197" customFormat="1" ht="6.9" hidden="1" customHeight="1" x14ac:dyDescent="0.2">
      <c r="B25" s="24"/>
      <c r="L25" s="24"/>
    </row>
    <row r="26" spans="2:12" s="197" customFormat="1" ht="12" hidden="1" customHeight="1" x14ac:dyDescent="0.2">
      <c r="B26" s="24"/>
      <c r="D26" s="205" t="s">
        <v>26</v>
      </c>
      <c r="L26" s="24"/>
    </row>
    <row r="27" spans="2:12" s="196" customFormat="1" ht="16.5" hidden="1" customHeight="1" x14ac:dyDescent="0.2">
      <c r="B27" s="75"/>
      <c r="E27" s="589" t="s">
        <v>1</v>
      </c>
      <c r="F27" s="589"/>
      <c r="G27" s="589"/>
      <c r="H27" s="589"/>
      <c r="L27" s="75"/>
    </row>
    <row r="28" spans="2:12" s="197" customFormat="1" ht="6.9" hidden="1" customHeight="1" x14ac:dyDescent="0.2">
      <c r="B28" s="24"/>
      <c r="L28" s="24"/>
    </row>
    <row r="29" spans="2:12" s="197" customFormat="1" ht="6.9" hidden="1" customHeight="1" x14ac:dyDescent="0.2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97" customFormat="1" ht="25.35" hidden="1" customHeight="1" x14ac:dyDescent="0.2">
      <c r="B30" s="24"/>
      <c r="D30" s="76" t="s">
        <v>27</v>
      </c>
      <c r="J30" s="198">
        <f>ROUND(J83, 2)</f>
        <v>0</v>
      </c>
      <c r="L30" s="24"/>
    </row>
    <row r="31" spans="2:12" s="197" customFormat="1" ht="6.9" hidden="1" customHeight="1" x14ac:dyDescent="0.2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97" customFormat="1" ht="14.4" hidden="1" customHeight="1" x14ac:dyDescent="0.2">
      <c r="B32" s="24"/>
      <c r="F32" s="202" t="s">
        <v>29</v>
      </c>
      <c r="I32" s="202" t="s">
        <v>28</v>
      </c>
      <c r="J32" s="202" t="s">
        <v>30</v>
      </c>
      <c r="L32" s="24"/>
    </row>
    <row r="33" spans="2:12" s="197" customFormat="1" ht="14.4" hidden="1" customHeight="1" x14ac:dyDescent="0.2">
      <c r="B33" s="24"/>
      <c r="D33" s="205" t="s">
        <v>31</v>
      </c>
      <c r="E33" s="205" t="s">
        <v>32</v>
      </c>
      <c r="F33" s="77">
        <f>ROUND((SUM(BE83:BE145)),  2)</f>
        <v>0</v>
      </c>
      <c r="I33" s="203">
        <v>0.21</v>
      </c>
      <c r="J33" s="77">
        <f>ROUND(((SUM(BE83:BE145))*I33),  2)</f>
        <v>0</v>
      </c>
      <c r="L33" s="24"/>
    </row>
    <row r="34" spans="2:12" s="197" customFormat="1" ht="14.4" hidden="1" customHeight="1" x14ac:dyDescent="0.2">
      <c r="B34" s="24"/>
      <c r="E34" s="205" t="s">
        <v>33</v>
      </c>
      <c r="F34" s="77">
        <f>ROUND((SUM(BF83:BF145)),  2)</f>
        <v>0</v>
      </c>
      <c r="I34" s="203">
        <v>0.15</v>
      </c>
      <c r="J34" s="77">
        <f>ROUND(((SUM(BF83:BF145))*I34),  2)</f>
        <v>0</v>
      </c>
      <c r="L34" s="24"/>
    </row>
    <row r="35" spans="2:12" s="197" customFormat="1" ht="14.4" hidden="1" customHeight="1" x14ac:dyDescent="0.2">
      <c r="B35" s="24"/>
      <c r="E35" s="205" t="s">
        <v>34</v>
      </c>
      <c r="F35" s="77">
        <f>ROUND((SUM(BG83:BG145)),  2)</f>
        <v>0</v>
      </c>
      <c r="I35" s="203">
        <v>0.21</v>
      </c>
      <c r="J35" s="77">
        <f>0</f>
        <v>0</v>
      </c>
      <c r="L35" s="24"/>
    </row>
    <row r="36" spans="2:12" s="197" customFormat="1" ht="14.4" hidden="1" customHeight="1" x14ac:dyDescent="0.2">
      <c r="B36" s="24"/>
      <c r="E36" s="205" t="s">
        <v>35</v>
      </c>
      <c r="F36" s="77">
        <f>ROUND((SUM(BH83:BH145)),  2)</f>
        <v>0</v>
      </c>
      <c r="I36" s="203">
        <v>0.15</v>
      </c>
      <c r="J36" s="77">
        <f>0</f>
        <v>0</v>
      </c>
      <c r="L36" s="24"/>
    </row>
    <row r="37" spans="2:12" s="197" customFormat="1" ht="14.4" hidden="1" customHeight="1" x14ac:dyDescent="0.2">
      <c r="B37" s="24"/>
      <c r="E37" s="205" t="s">
        <v>36</v>
      </c>
      <c r="F37" s="77">
        <f>ROUND((SUM(BI83:BI145)),  2)</f>
        <v>0</v>
      </c>
      <c r="I37" s="203">
        <v>0</v>
      </c>
      <c r="J37" s="77">
        <f>0</f>
        <v>0</v>
      </c>
      <c r="L37" s="24"/>
    </row>
    <row r="38" spans="2:12" s="197" customFormat="1" ht="6.9" hidden="1" customHeight="1" x14ac:dyDescent="0.2">
      <c r="B38" s="24"/>
      <c r="L38" s="24"/>
    </row>
    <row r="39" spans="2:12" s="197" customFormat="1" ht="25.35" hidden="1" customHeight="1" x14ac:dyDescent="0.2">
      <c r="B39" s="24"/>
      <c r="C39" s="78"/>
      <c r="D39" s="79" t="s">
        <v>37</v>
      </c>
      <c r="E39" s="48"/>
      <c r="F39" s="48"/>
      <c r="G39" s="80" t="s">
        <v>38</v>
      </c>
      <c r="H39" s="81" t="s">
        <v>39</v>
      </c>
      <c r="I39" s="48"/>
      <c r="J39" s="82">
        <f>SUM(J30:J37)</f>
        <v>0</v>
      </c>
      <c r="K39" s="83"/>
      <c r="L39" s="24"/>
    </row>
    <row r="40" spans="2:12" s="197" customFormat="1" ht="14.4" hidden="1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1" spans="2:12" hidden="1" x14ac:dyDescent="0.2"/>
    <row r="42" spans="2:12" hidden="1" x14ac:dyDescent="0.2"/>
    <row r="43" spans="2:12" hidden="1" x14ac:dyDescent="0.2"/>
    <row r="44" spans="2:12" s="197" customFormat="1" ht="6.9" customHeight="1" x14ac:dyDescent="0.2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97" customFormat="1" ht="24.9" customHeight="1" x14ac:dyDescent="0.2">
      <c r="B45" s="24"/>
      <c r="C45" s="18" t="s">
        <v>75</v>
      </c>
      <c r="L45" s="24"/>
    </row>
    <row r="46" spans="2:12" s="197" customFormat="1" ht="6.9" customHeight="1" x14ac:dyDescent="0.2">
      <c r="B46" s="24"/>
      <c r="L46" s="24"/>
    </row>
    <row r="47" spans="2:12" s="197" customFormat="1" ht="12" customHeight="1" x14ac:dyDescent="0.2">
      <c r="B47" s="24"/>
      <c r="C47" s="205" t="s">
        <v>13</v>
      </c>
      <c r="L47" s="409" t="s">
        <v>875</v>
      </c>
    </row>
    <row r="48" spans="2:12" s="197" customFormat="1" ht="16.5" customHeight="1" x14ac:dyDescent="0.2">
      <c r="B48" s="24"/>
      <c r="E48" s="621" t="s">
        <v>707</v>
      </c>
      <c r="F48" s="622"/>
      <c r="G48" s="622"/>
      <c r="H48" s="622"/>
      <c r="L48" s="24"/>
    </row>
    <row r="49" spans="1:47" s="197" customFormat="1" ht="12" customHeight="1" x14ac:dyDescent="0.2">
      <c r="B49" s="24"/>
      <c r="C49" s="205" t="s">
        <v>74</v>
      </c>
      <c r="L49" s="24"/>
    </row>
    <row r="50" spans="1:47" s="197" customFormat="1" ht="16.5" customHeight="1" x14ac:dyDescent="0.2">
      <c r="B50" s="24"/>
      <c r="E50" s="603" t="s">
        <v>865</v>
      </c>
      <c r="F50" s="577"/>
      <c r="G50" s="577"/>
      <c r="H50" s="577"/>
      <c r="L50" s="24"/>
    </row>
    <row r="51" spans="1:47" s="197" customFormat="1" ht="6.9" customHeight="1" x14ac:dyDescent="0.2">
      <c r="B51" s="24"/>
      <c r="L51" s="24"/>
    </row>
    <row r="52" spans="1:47" s="197" customFormat="1" ht="12" customHeight="1" x14ac:dyDescent="0.2">
      <c r="B52" s="24"/>
      <c r="C52" s="205" t="s">
        <v>16</v>
      </c>
      <c r="E52" s="197" t="str">
        <f>'SO 02.1_852_9-11'!$E$52</f>
        <v>LOVOSICE</v>
      </c>
      <c r="F52" s="199" t="str">
        <f>F12</f>
        <v xml:space="preserve"> </v>
      </c>
      <c r="I52" s="205" t="s">
        <v>18</v>
      </c>
      <c r="J52" s="204" t="str">
        <f>IF(J12="","",J12)</f>
        <v>22.2.2019</v>
      </c>
      <c r="L52" s="24"/>
    </row>
    <row r="53" spans="1:47" s="197" customFormat="1" ht="6.9" customHeight="1" x14ac:dyDescent="0.2">
      <c r="B53" s="24"/>
      <c r="L53" s="24"/>
    </row>
    <row r="54" spans="1:47" s="197" customFormat="1" ht="13.65" customHeight="1" x14ac:dyDescent="0.2">
      <c r="B54" s="24"/>
      <c r="C54" s="205" t="s">
        <v>19</v>
      </c>
      <c r="F54" s="199" t="str">
        <f>E15</f>
        <v xml:space="preserve"> </v>
      </c>
      <c r="I54" s="205" t="s">
        <v>23</v>
      </c>
      <c r="J54" s="201" t="str">
        <f>E21</f>
        <v xml:space="preserve"> </v>
      </c>
      <c r="L54" s="24"/>
    </row>
    <row r="55" spans="1:47" s="197" customFormat="1" ht="13.65" customHeight="1" x14ac:dyDescent="0.2">
      <c r="B55" s="24"/>
      <c r="C55" s="205" t="s">
        <v>22</v>
      </c>
      <c r="F55" s="199" t="str">
        <f>IF(E18="","",E18)</f>
        <v xml:space="preserve"> </v>
      </c>
      <c r="I55" s="205" t="s">
        <v>25</v>
      </c>
      <c r="J55" s="201" t="str">
        <f>E24</f>
        <v>PS 0401 Liberec</v>
      </c>
      <c r="L55" s="24"/>
    </row>
    <row r="56" spans="1:47" s="197" customFormat="1" ht="10.35" customHeight="1" x14ac:dyDescent="0.2">
      <c r="B56" s="24"/>
      <c r="L56" s="24"/>
    </row>
    <row r="57" spans="1:47" s="197" customFormat="1" ht="29.25" customHeight="1" x14ac:dyDescent="0.2">
      <c r="B57" s="24"/>
      <c r="C57" s="84" t="s">
        <v>76</v>
      </c>
      <c r="D57" s="78"/>
      <c r="E57" s="78"/>
      <c r="F57" s="78"/>
      <c r="G57" s="78"/>
      <c r="H57" s="78"/>
      <c r="I57" s="78"/>
      <c r="J57" s="85" t="s">
        <v>77</v>
      </c>
      <c r="K57" s="78"/>
      <c r="L57" s="24"/>
    </row>
    <row r="58" spans="1:47" s="197" customFormat="1" ht="10.35" customHeight="1" x14ac:dyDescent="0.2">
      <c r="B58" s="24"/>
      <c r="L58" s="24"/>
    </row>
    <row r="59" spans="1:47" s="197" customFormat="1" ht="22.95" customHeight="1" x14ac:dyDescent="0.2">
      <c r="B59" s="24"/>
      <c r="C59" s="86" t="s">
        <v>78</v>
      </c>
      <c r="J59" s="198">
        <f>SUM(J60:J64)</f>
        <v>0</v>
      </c>
      <c r="L59" s="176"/>
      <c r="AU59" s="199" t="s">
        <v>79</v>
      </c>
    </row>
    <row r="60" spans="1:47" s="7" customFormat="1" ht="24.9" customHeight="1" x14ac:dyDescent="0.2">
      <c r="B60" s="87"/>
      <c r="D60" s="88" t="s">
        <v>624</v>
      </c>
      <c r="E60" s="364"/>
      <c r="F60" s="364"/>
      <c r="G60" s="364"/>
      <c r="H60" s="364"/>
      <c r="I60" s="364"/>
      <c r="J60" s="331">
        <f>SUM(J85)</f>
        <v>0</v>
      </c>
      <c r="L60" s="87"/>
    </row>
    <row r="61" spans="1:47" s="7" customFormat="1" ht="24.9" customHeight="1" x14ac:dyDescent="0.2">
      <c r="B61" s="87"/>
      <c r="D61" s="88" t="s">
        <v>625</v>
      </c>
      <c r="E61" s="364"/>
      <c r="F61" s="364"/>
      <c r="G61" s="364"/>
      <c r="H61" s="364"/>
      <c r="I61" s="364"/>
      <c r="J61" s="331">
        <f>SUM(J100)</f>
        <v>0</v>
      </c>
      <c r="L61" s="87"/>
    </row>
    <row r="62" spans="1:47" s="7" customFormat="1" ht="24.9" customHeight="1" x14ac:dyDescent="0.2">
      <c r="B62" s="87"/>
      <c r="D62" s="88" t="s">
        <v>626</v>
      </c>
      <c r="E62" s="364"/>
      <c r="F62" s="364"/>
      <c r="G62" s="364"/>
      <c r="H62" s="364"/>
      <c r="I62" s="364"/>
      <c r="J62" s="331">
        <f>SUM(J142)</f>
        <v>0</v>
      </c>
      <c r="L62" s="87"/>
    </row>
    <row r="63" spans="1:47" s="8" customFormat="1" ht="19.95" customHeight="1" x14ac:dyDescent="0.2">
      <c r="B63" s="91"/>
      <c r="D63" s="88" t="s">
        <v>495</v>
      </c>
      <c r="E63" s="364"/>
      <c r="F63" s="364"/>
      <c r="G63" s="364"/>
      <c r="H63" s="364"/>
      <c r="I63" s="364"/>
      <c r="J63" s="331">
        <f>SUM(J148)</f>
        <v>0</v>
      </c>
      <c r="L63" s="91"/>
    </row>
    <row r="64" spans="1:47" s="197" customFormat="1" ht="21.75" customHeight="1" x14ac:dyDescent="0.2">
      <c r="A64" s="247"/>
      <c r="B64" s="376"/>
      <c r="C64" s="247"/>
      <c r="D64" s="377" t="s">
        <v>496</v>
      </c>
      <c r="E64" s="364"/>
      <c r="F64" s="364"/>
      <c r="G64" s="364"/>
      <c r="H64" s="364"/>
      <c r="I64" s="364"/>
      <c r="J64" s="331">
        <f>SUM(J157)</f>
        <v>0</v>
      </c>
      <c r="L64" s="24"/>
    </row>
    <row r="65" spans="1:12" s="197" customFormat="1" ht="6.9" customHeight="1" x14ac:dyDescent="0.2">
      <c r="A65" s="247"/>
      <c r="B65" s="378"/>
      <c r="C65" s="250"/>
      <c r="D65" s="250"/>
      <c r="E65" s="250"/>
      <c r="F65" s="250"/>
      <c r="G65" s="250"/>
      <c r="H65" s="250"/>
      <c r="I65" s="250"/>
      <c r="J65" s="250"/>
      <c r="K65" s="35"/>
      <c r="L65" s="24"/>
    </row>
    <row r="66" spans="1:12" x14ac:dyDescent="0.2">
      <c r="A66" s="251"/>
      <c r="B66" s="251"/>
      <c r="C66" s="251"/>
      <c r="D66" s="251"/>
      <c r="E66" s="251"/>
      <c r="F66" s="251"/>
      <c r="G66" s="251"/>
      <c r="H66" s="251"/>
      <c r="I66" s="251"/>
      <c r="J66" s="251"/>
    </row>
    <row r="67" spans="1:12" x14ac:dyDescent="0.2">
      <c r="A67" s="251"/>
      <c r="B67" s="251"/>
      <c r="C67" s="251"/>
      <c r="D67" s="251"/>
      <c r="E67" s="251"/>
      <c r="F67" s="251"/>
      <c r="G67" s="251"/>
      <c r="H67" s="251"/>
      <c r="I67" s="251"/>
      <c r="J67" s="251"/>
    </row>
    <row r="68" spans="1:12" x14ac:dyDescent="0.2">
      <c r="A68" s="251"/>
      <c r="B68" s="251"/>
      <c r="C68" s="251"/>
      <c r="D68" s="251"/>
      <c r="E68" s="251"/>
      <c r="F68" s="251"/>
      <c r="G68" s="251"/>
      <c r="H68" s="251"/>
      <c r="I68" s="251"/>
      <c r="J68" s="251"/>
    </row>
    <row r="69" spans="1:12" s="197" customFormat="1" ht="6.9" customHeight="1" x14ac:dyDescent="0.2">
      <c r="A69" s="247"/>
      <c r="B69" s="379"/>
      <c r="C69" s="365"/>
      <c r="D69" s="365"/>
      <c r="E69" s="365"/>
      <c r="F69" s="365"/>
      <c r="G69" s="365"/>
      <c r="H69" s="365"/>
      <c r="I69" s="365"/>
      <c r="J69" s="365"/>
      <c r="K69" s="37"/>
      <c r="L69" s="24"/>
    </row>
    <row r="70" spans="1:12" s="197" customFormat="1" ht="24.9" customHeight="1" x14ac:dyDescent="0.2">
      <c r="A70" s="247"/>
      <c r="B70" s="376"/>
      <c r="C70" s="380" t="s">
        <v>95</v>
      </c>
      <c r="D70" s="247"/>
      <c r="E70" s="247"/>
      <c r="F70" s="247"/>
      <c r="G70" s="247"/>
      <c r="H70" s="247"/>
      <c r="I70" s="247"/>
      <c r="J70" s="247"/>
      <c r="L70" s="24"/>
    </row>
    <row r="71" spans="1:12" s="197" customFormat="1" ht="6.9" customHeight="1" x14ac:dyDescent="0.2">
      <c r="A71" s="247"/>
      <c r="B71" s="376"/>
      <c r="C71" s="247"/>
      <c r="D71" s="247"/>
      <c r="E71" s="247"/>
      <c r="F71" s="247"/>
      <c r="G71" s="247"/>
      <c r="H71" s="247"/>
      <c r="I71" s="247"/>
      <c r="J71" s="247"/>
      <c r="L71" s="24"/>
    </row>
    <row r="72" spans="1:12" s="197" customFormat="1" ht="12" customHeight="1" x14ac:dyDescent="0.2">
      <c r="A72" s="247"/>
      <c r="B72" s="376"/>
      <c r="C72" s="368" t="s">
        <v>13</v>
      </c>
      <c r="D72" s="247"/>
      <c r="E72" s="247"/>
      <c r="F72" s="247"/>
      <c r="G72" s="247"/>
      <c r="H72" s="247"/>
      <c r="I72" s="247"/>
      <c r="J72" s="247"/>
      <c r="L72" s="24"/>
    </row>
    <row r="73" spans="1:12" s="197" customFormat="1" ht="16.5" customHeight="1" x14ac:dyDescent="0.2">
      <c r="A73" s="247"/>
      <c r="B73" s="376"/>
      <c r="C73" s="247"/>
      <c r="D73" s="247"/>
      <c r="E73" s="624" t="s">
        <v>707</v>
      </c>
      <c r="F73" s="625"/>
      <c r="G73" s="625"/>
      <c r="H73" s="625"/>
      <c r="I73" s="247"/>
      <c r="J73" s="247"/>
      <c r="L73" s="24"/>
    </row>
    <row r="74" spans="1:12" s="197" customFormat="1" ht="12" customHeight="1" x14ac:dyDescent="0.2">
      <c r="A74" s="247"/>
      <c r="B74" s="376"/>
      <c r="C74" s="368" t="s">
        <v>74</v>
      </c>
      <c r="D74" s="247"/>
      <c r="E74" s="247"/>
      <c r="F74" s="247"/>
      <c r="G74" s="247"/>
      <c r="H74" s="247"/>
      <c r="I74" s="247"/>
      <c r="J74" s="247"/>
      <c r="L74" s="24"/>
    </row>
    <row r="75" spans="1:12" s="197" customFormat="1" ht="16.5" customHeight="1" x14ac:dyDescent="0.2">
      <c r="A75" s="247"/>
      <c r="B75" s="376"/>
      <c r="C75" s="247"/>
      <c r="D75" s="247"/>
      <c r="E75" s="626" t="str">
        <f t="shared" ref="E75" si="0">$E$50</f>
        <v xml:space="preserve">SO 02.2  -   DPS  č.p. 854/13-15 </v>
      </c>
      <c r="F75" s="627"/>
      <c r="G75" s="627"/>
      <c r="H75" s="627"/>
      <c r="I75" s="247"/>
      <c r="J75" s="247"/>
      <c r="L75" s="24"/>
    </row>
    <row r="76" spans="1:12" s="197" customFormat="1" ht="6.9" customHeight="1" x14ac:dyDescent="0.2">
      <c r="A76" s="247"/>
      <c r="B76" s="376"/>
      <c r="C76" s="247"/>
      <c r="D76" s="247"/>
      <c r="E76" s="247"/>
      <c r="F76" s="247"/>
      <c r="G76" s="247"/>
      <c r="H76" s="247"/>
      <c r="I76" s="247"/>
      <c r="J76" s="247"/>
      <c r="L76" s="24"/>
    </row>
    <row r="77" spans="1:12" s="197" customFormat="1" ht="12" customHeight="1" x14ac:dyDescent="0.2">
      <c r="A77" s="247"/>
      <c r="B77" s="376"/>
      <c r="C77" s="368" t="s">
        <v>16</v>
      </c>
      <c r="D77" s="247"/>
      <c r="E77" s="247" t="str">
        <f>'SO 02.1_852_9-11'!$E$52</f>
        <v>LOVOSICE</v>
      </c>
      <c r="F77" s="367" t="str">
        <f>F12</f>
        <v xml:space="preserve"> </v>
      </c>
      <c r="G77" s="247"/>
      <c r="H77" s="247"/>
      <c r="I77" s="368" t="s">
        <v>18</v>
      </c>
      <c r="J77" s="369" t="str">
        <f>IF(J12="","",J12)</f>
        <v>22.2.2019</v>
      </c>
      <c r="L77" s="24"/>
    </row>
    <row r="78" spans="1:12" s="197" customFormat="1" ht="6.9" customHeight="1" x14ac:dyDescent="0.2">
      <c r="A78" s="247"/>
      <c r="B78" s="376"/>
      <c r="C78" s="247"/>
      <c r="D78" s="247"/>
      <c r="E78" s="247"/>
      <c r="F78" s="247"/>
      <c r="G78" s="247"/>
      <c r="H78" s="247"/>
      <c r="I78" s="247"/>
      <c r="J78" s="247"/>
      <c r="L78" s="24"/>
    </row>
    <row r="79" spans="1:12" s="197" customFormat="1" ht="13.65" customHeight="1" x14ac:dyDescent="0.2">
      <c r="A79" s="247"/>
      <c r="B79" s="376"/>
      <c r="C79" s="368" t="s">
        <v>19</v>
      </c>
      <c r="D79" s="247"/>
      <c r="E79" s="247"/>
      <c r="F79" s="367" t="str">
        <f>E15</f>
        <v xml:space="preserve"> </v>
      </c>
      <c r="G79" s="247"/>
      <c r="H79" s="247"/>
      <c r="I79" s="368" t="s">
        <v>23</v>
      </c>
      <c r="J79" s="370" t="str">
        <f>E21</f>
        <v xml:space="preserve"> </v>
      </c>
      <c r="L79" s="24"/>
    </row>
    <row r="80" spans="1:12" s="197" customFormat="1" ht="13.65" customHeight="1" x14ac:dyDescent="0.2">
      <c r="A80" s="247"/>
      <c r="B80" s="376"/>
      <c r="C80" s="368" t="s">
        <v>22</v>
      </c>
      <c r="D80" s="247"/>
      <c r="E80" s="247"/>
      <c r="F80" s="367" t="str">
        <f>IF(E18="","",E18)</f>
        <v xml:space="preserve"> </v>
      </c>
      <c r="G80" s="247"/>
      <c r="H80" s="247"/>
      <c r="I80" s="368" t="s">
        <v>25</v>
      </c>
      <c r="J80" s="370" t="str">
        <f>E24</f>
        <v>PS 0401 Liberec</v>
      </c>
      <c r="L80" s="24"/>
    </row>
    <row r="81" spans="1:65" s="197" customFormat="1" ht="10.35" customHeight="1" x14ac:dyDescent="0.2">
      <c r="A81" s="247"/>
      <c r="B81" s="376"/>
      <c r="C81" s="247"/>
      <c r="D81" s="247"/>
      <c r="E81" s="247"/>
      <c r="F81" s="247"/>
      <c r="G81" s="247"/>
      <c r="H81" s="247"/>
      <c r="I81" s="247"/>
      <c r="J81" s="247"/>
      <c r="L81" s="24"/>
    </row>
    <row r="82" spans="1:65" s="9" customFormat="1" ht="29.25" customHeight="1" x14ac:dyDescent="0.2">
      <c r="A82" s="381"/>
      <c r="B82" s="382"/>
      <c r="C82" s="383" t="s">
        <v>96</v>
      </c>
      <c r="D82" s="371" t="s">
        <v>46</v>
      </c>
      <c r="E82" s="371" t="s">
        <v>42</v>
      </c>
      <c r="F82" s="371" t="s">
        <v>43</v>
      </c>
      <c r="G82" s="371" t="s">
        <v>97</v>
      </c>
      <c r="H82" s="371" t="s">
        <v>98</v>
      </c>
      <c r="I82" s="371" t="s">
        <v>99</v>
      </c>
      <c r="J82" s="371" t="s">
        <v>77</v>
      </c>
      <c r="K82" s="98" t="s">
        <v>100</v>
      </c>
      <c r="L82" s="95"/>
      <c r="M82" s="50" t="s">
        <v>1</v>
      </c>
      <c r="N82" s="51" t="s">
        <v>31</v>
      </c>
      <c r="O82" s="51" t="s">
        <v>101</v>
      </c>
      <c r="P82" s="51" t="s">
        <v>102</v>
      </c>
      <c r="Q82" s="51" t="s">
        <v>103</v>
      </c>
      <c r="R82" s="51" t="s">
        <v>104</v>
      </c>
      <c r="S82" s="51" t="s">
        <v>105</v>
      </c>
      <c r="T82" s="52" t="s">
        <v>106</v>
      </c>
    </row>
    <row r="83" spans="1:65" s="197" customFormat="1" ht="22.95" customHeight="1" x14ac:dyDescent="0.3">
      <c r="A83" s="247"/>
      <c r="B83" s="376"/>
      <c r="C83" s="384" t="s">
        <v>107</v>
      </c>
      <c r="D83" s="247"/>
      <c r="E83" s="247"/>
      <c r="F83" s="247"/>
      <c r="G83" s="247"/>
      <c r="H83" s="247"/>
      <c r="I83" s="247"/>
      <c r="J83" s="372">
        <f>SUM(J85,J100,J142,J148,J157,J161)</f>
        <v>0</v>
      </c>
      <c r="L83" s="24"/>
      <c r="M83" s="53"/>
      <c r="N83" s="42"/>
      <c r="O83" s="42"/>
      <c r="P83" s="100">
        <f>P84+P100+P142</f>
        <v>39.920999999999999</v>
      </c>
      <c r="Q83" s="42"/>
      <c r="R83" s="100">
        <f>R84+R100+R142</f>
        <v>0.17341000000000001</v>
      </c>
      <c r="S83" s="42"/>
      <c r="T83" s="101">
        <f>T84+T100+T142</f>
        <v>0.14011999999999999</v>
      </c>
      <c r="AT83" s="199" t="s">
        <v>60</v>
      </c>
      <c r="AU83" s="199" t="s">
        <v>79</v>
      </c>
      <c r="BK83" s="102">
        <f>BK84+BK100+BK142</f>
        <v>0</v>
      </c>
    </row>
    <row r="84" spans="1:65" s="10" customFormat="1" ht="25.95" customHeight="1" x14ac:dyDescent="0.25">
      <c r="A84" s="177"/>
      <c r="B84" s="385"/>
      <c r="C84" s="177"/>
      <c r="D84" s="225"/>
      <c r="E84" s="227"/>
      <c r="F84" s="227"/>
      <c r="G84" s="177"/>
      <c r="H84" s="177"/>
      <c r="I84" s="177"/>
      <c r="J84" s="255"/>
      <c r="L84" s="103"/>
      <c r="M84" s="107"/>
      <c r="N84" s="108"/>
      <c r="O84" s="108"/>
      <c r="P84" s="109">
        <f>P85+P93+P97</f>
        <v>11.750999999999999</v>
      </c>
      <c r="Q84" s="108"/>
      <c r="R84" s="109">
        <f>R85+R93+R97</f>
        <v>8.8679999999999995E-2</v>
      </c>
      <c r="S84" s="108"/>
      <c r="T84" s="110">
        <f>T85+T93+T97</f>
        <v>0.124</v>
      </c>
      <c r="AR84" s="104" t="s">
        <v>67</v>
      </c>
      <c r="AT84" s="111" t="s">
        <v>60</v>
      </c>
      <c r="AU84" s="111" t="s">
        <v>61</v>
      </c>
      <c r="AY84" s="104" t="s">
        <v>110</v>
      </c>
      <c r="BK84" s="112">
        <f>BK85+BK93+BK97</f>
        <v>0</v>
      </c>
    </row>
    <row r="85" spans="1:65" s="10" customFormat="1" ht="16.5" customHeight="1" x14ac:dyDescent="0.25">
      <c r="A85" s="177"/>
      <c r="B85" s="385"/>
      <c r="C85" s="177"/>
      <c r="D85" s="225"/>
      <c r="E85" s="373" t="s">
        <v>108</v>
      </c>
      <c r="F85" s="374" t="s">
        <v>627</v>
      </c>
      <c r="G85" s="374"/>
      <c r="H85" s="374"/>
      <c r="I85" s="374"/>
      <c r="J85" s="375">
        <f>SUM(J86,J92)</f>
        <v>0</v>
      </c>
      <c r="K85" s="90"/>
      <c r="L85" s="103"/>
      <c r="M85" s="107"/>
      <c r="N85" s="108"/>
      <c r="O85" s="108"/>
      <c r="P85" s="109">
        <f>P92</f>
        <v>0</v>
      </c>
      <c r="Q85" s="108"/>
      <c r="R85" s="109">
        <f>R92</f>
        <v>0</v>
      </c>
      <c r="S85" s="108"/>
      <c r="T85" s="110">
        <f>T92</f>
        <v>0</v>
      </c>
      <c r="AR85" s="104" t="s">
        <v>67</v>
      </c>
      <c r="AT85" s="111" t="s">
        <v>60</v>
      </c>
      <c r="AU85" s="111" t="s">
        <v>67</v>
      </c>
      <c r="AY85" s="104" t="s">
        <v>110</v>
      </c>
      <c r="BK85" s="112">
        <f>BK92</f>
        <v>0</v>
      </c>
    </row>
    <row r="86" spans="1:65" s="10" customFormat="1" ht="16.5" customHeight="1" x14ac:dyDescent="0.25">
      <c r="A86" s="177"/>
      <c r="B86" s="385"/>
      <c r="C86" s="332"/>
      <c r="D86" s="333" t="s">
        <v>60</v>
      </c>
      <c r="E86" s="351" t="s">
        <v>158</v>
      </c>
      <c r="F86" s="351" t="s">
        <v>498</v>
      </c>
      <c r="G86" s="332"/>
      <c r="H86" s="332"/>
      <c r="I86" s="332"/>
      <c r="J86" s="330">
        <f>SUM(J87:J91)</f>
        <v>0</v>
      </c>
      <c r="K86" s="307"/>
      <c r="L86" s="103"/>
      <c r="M86" s="107"/>
      <c r="N86" s="108"/>
      <c r="O86" s="108"/>
      <c r="P86" s="109"/>
      <c r="Q86" s="108"/>
      <c r="R86" s="109"/>
      <c r="S86" s="108"/>
      <c r="T86" s="110"/>
      <c r="AR86" s="104"/>
      <c r="AT86" s="111"/>
      <c r="AU86" s="111"/>
      <c r="AY86" s="104"/>
      <c r="BK86" s="112"/>
    </row>
    <row r="87" spans="1:65" s="10" customFormat="1" ht="16.5" customHeight="1" x14ac:dyDescent="0.2">
      <c r="A87" s="177"/>
      <c r="B87" s="385"/>
      <c r="C87" s="301" t="s">
        <v>67</v>
      </c>
      <c r="D87" s="301" t="s">
        <v>112</v>
      </c>
      <c r="E87" s="337" t="s">
        <v>337</v>
      </c>
      <c r="F87" s="338" t="s">
        <v>338</v>
      </c>
      <c r="G87" s="339" t="s">
        <v>243</v>
      </c>
      <c r="H87" s="340">
        <v>100</v>
      </c>
      <c r="I87" s="341"/>
      <c r="J87" s="341">
        <f>ROUND(I87*H87,2)</f>
        <v>0</v>
      </c>
      <c r="K87" s="283" t="s">
        <v>1</v>
      </c>
      <c r="L87" s="103"/>
      <c r="M87" s="107"/>
      <c r="N87" s="108"/>
      <c r="O87" s="108"/>
      <c r="P87" s="109"/>
      <c r="Q87" s="108"/>
      <c r="R87" s="109"/>
      <c r="S87" s="108"/>
      <c r="T87" s="110"/>
      <c r="AR87" s="104"/>
      <c r="AT87" s="111"/>
      <c r="AU87" s="111"/>
      <c r="AY87" s="104"/>
      <c r="BK87" s="112"/>
    </row>
    <row r="88" spans="1:65" s="10" customFormat="1" ht="16.5" customHeight="1" x14ac:dyDescent="0.2">
      <c r="A88" s="177"/>
      <c r="B88" s="385"/>
      <c r="C88" s="342"/>
      <c r="D88" s="343" t="s">
        <v>118</v>
      </c>
      <c r="E88" s="344" t="s">
        <v>1</v>
      </c>
      <c r="F88" s="345" t="s">
        <v>825</v>
      </c>
      <c r="G88" s="342"/>
      <c r="H88" s="346">
        <v>7</v>
      </c>
      <c r="I88" s="342"/>
      <c r="J88" s="342"/>
      <c r="K88" s="314"/>
      <c r="L88" s="103"/>
      <c r="M88" s="107"/>
      <c r="N88" s="108"/>
      <c r="O88" s="108"/>
      <c r="P88" s="109"/>
      <c r="Q88" s="108"/>
      <c r="R88" s="109"/>
      <c r="S88" s="108"/>
      <c r="T88" s="110"/>
      <c r="AR88" s="104"/>
      <c r="AT88" s="111"/>
      <c r="AU88" s="111"/>
      <c r="AY88" s="104"/>
      <c r="BK88" s="112"/>
    </row>
    <row r="89" spans="1:65" s="10" customFormat="1" ht="16.5" customHeight="1" x14ac:dyDescent="0.2">
      <c r="A89" s="177"/>
      <c r="B89" s="385"/>
      <c r="C89" s="342"/>
      <c r="D89" s="343" t="s">
        <v>118</v>
      </c>
      <c r="E89" s="344" t="s">
        <v>1</v>
      </c>
      <c r="F89" s="345" t="s">
        <v>826</v>
      </c>
      <c r="G89" s="342"/>
      <c r="H89" s="346">
        <v>93</v>
      </c>
      <c r="I89" s="342"/>
      <c r="J89" s="342"/>
      <c r="K89" s="314"/>
      <c r="L89" s="103"/>
      <c r="M89" s="107"/>
      <c r="N89" s="108"/>
      <c r="O89" s="108"/>
      <c r="P89" s="109"/>
      <c r="Q89" s="108"/>
      <c r="R89" s="109"/>
      <c r="S89" s="108"/>
      <c r="T89" s="110"/>
      <c r="AR89" s="104"/>
      <c r="AT89" s="111"/>
      <c r="AU89" s="111"/>
      <c r="AY89" s="104"/>
      <c r="BK89" s="112"/>
    </row>
    <row r="90" spans="1:65" s="10" customFormat="1" ht="16.5" customHeight="1" x14ac:dyDescent="0.2">
      <c r="A90" s="177"/>
      <c r="B90" s="385"/>
      <c r="C90" s="347"/>
      <c r="D90" s="343" t="s">
        <v>118</v>
      </c>
      <c r="E90" s="348" t="s">
        <v>1</v>
      </c>
      <c r="F90" s="349" t="s">
        <v>123</v>
      </c>
      <c r="G90" s="347"/>
      <c r="H90" s="350">
        <v>100</v>
      </c>
      <c r="I90" s="347"/>
      <c r="J90" s="347"/>
      <c r="K90" s="318"/>
      <c r="L90" s="103"/>
      <c r="M90" s="107"/>
      <c r="N90" s="108"/>
      <c r="O90" s="108"/>
      <c r="P90" s="109"/>
      <c r="Q90" s="108"/>
      <c r="R90" s="109"/>
      <c r="S90" s="108"/>
      <c r="T90" s="110"/>
      <c r="AR90" s="104"/>
      <c r="AT90" s="111"/>
      <c r="AU90" s="111"/>
      <c r="AY90" s="104"/>
      <c r="BK90" s="112"/>
    </row>
    <row r="91" spans="1:65" s="10" customFormat="1" ht="16.5" customHeight="1" x14ac:dyDescent="0.2">
      <c r="A91" s="177"/>
      <c r="B91" s="385"/>
      <c r="C91" s="301">
        <v>2</v>
      </c>
      <c r="D91" s="301" t="s">
        <v>112</v>
      </c>
      <c r="E91" s="337" t="s">
        <v>341</v>
      </c>
      <c r="F91" s="338" t="s">
        <v>342</v>
      </c>
      <c r="G91" s="339" t="s">
        <v>243</v>
      </c>
      <c r="H91" s="340">
        <v>100</v>
      </c>
      <c r="I91" s="341"/>
      <c r="J91" s="341">
        <f>ROUND(I91*H91,2)</f>
        <v>0</v>
      </c>
      <c r="K91" s="283" t="s">
        <v>1</v>
      </c>
      <c r="L91" s="103"/>
      <c r="M91" s="107"/>
      <c r="N91" s="108"/>
      <c r="O91" s="108"/>
      <c r="P91" s="109"/>
      <c r="Q91" s="108"/>
      <c r="R91" s="109"/>
      <c r="S91" s="108"/>
      <c r="T91" s="110"/>
      <c r="AR91" s="104"/>
      <c r="AT91" s="111"/>
      <c r="AU91" s="111"/>
      <c r="AY91" s="104"/>
      <c r="BK91" s="112"/>
    </row>
    <row r="92" spans="1:65" s="197" customFormat="1" ht="16.5" customHeight="1" x14ac:dyDescent="0.25">
      <c r="A92" s="247"/>
      <c r="B92" s="386"/>
      <c r="C92" s="177"/>
      <c r="D92" s="225" t="s">
        <v>60</v>
      </c>
      <c r="E92" s="226" t="s">
        <v>128</v>
      </c>
      <c r="F92" s="226" t="s">
        <v>628</v>
      </c>
      <c r="G92" s="177"/>
      <c r="H92" s="177"/>
      <c r="I92" s="177"/>
      <c r="J92" s="256">
        <f>SUM(J93:J98)</f>
        <v>0</v>
      </c>
      <c r="K92" s="10"/>
      <c r="L92" s="24"/>
      <c r="M92" s="195" t="s">
        <v>1</v>
      </c>
      <c r="N92" s="122" t="s">
        <v>32</v>
      </c>
      <c r="O92" s="123">
        <v>0.52500000000000002</v>
      </c>
      <c r="P92" s="123">
        <f>O92*H92</f>
        <v>0</v>
      </c>
      <c r="Q92" s="123">
        <v>6.9169999999999995E-2</v>
      </c>
      <c r="R92" s="123">
        <f>Q92*H92</f>
        <v>0</v>
      </c>
      <c r="S92" s="123">
        <v>0</v>
      </c>
      <c r="T92" s="124">
        <f>S92*H92</f>
        <v>0</v>
      </c>
      <c r="AR92" s="199" t="s">
        <v>116</v>
      </c>
      <c r="AT92" s="199" t="s">
        <v>112</v>
      </c>
      <c r="AU92" s="199" t="s">
        <v>69</v>
      </c>
      <c r="AY92" s="199" t="s">
        <v>110</v>
      </c>
      <c r="BE92" s="125">
        <f>IF(N92="základní",J92,0)</f>
        <v>0</v>
      </c>
      <c r="BF92" s="125">
        <f>IF(N92="snížená",J92,0)</f>
        <v>0</v>
      </c>
      <c r="BG92" s="125">
        <f>IF(N92="zákl. přenesená",J92,0)</f>
        <v>0</v>
      </c>
      <c r="BH92" s="125">
        <f>IF(N92="sníž. přenesená",J92,0)</f>
        <v>0</v>
      </c>
      <c r="BI92" s="125">
        <f>IF(N92="nulová",J92,0)</f>
        <v>0</v>
      </c>
      <c r="BJ92" s="199" t="s">
        <v>67</v>
      </c>
      <c r="BK92" s="125">
        <f>ROUND(I92*H92,2)</f>
        <v>0</v>
      </c>
      <c r="BL92" s="199" t="s">
        <v>116</v>
      </c>
      <c r="BM92" s="199" t="s">
        <v>631</v>
      </c>
    </row>
    <row r="93" spans="1:65" s="10" customFormat="1" ht="16.5" customHeight="1" x14ac:dyDescent="0.2">
      <c r="A93" s="177"/>
      <c r="B93" s="385"/>
      <c r="C93" s="181">
        <v>3</v>
      </c>
      <c r="D93" s="181" t="s">
        <v>112</v>
      </c>
      <c r="E93" s="216" t="s">
        <v>723</v>
      </c>
      <c r="F93" s="217" t="s">
        <v>724</v>
      </c>
      <c r="G93" s="218" t="s">
        <v>312</v>
      </c>
      <c r="H93" s="215">
        <v>1</v>
      </c>
      <c r="I93" s="179"/>
      <c r="J93" s="179">
        <f t="shared" ref="J93:J96" si="1">ROUND(I93*H93,2)</f>
        <v>0</v>
      </c>
      <c r="K93" s="162" t="s">
        <v>505</v>
      </c>
      <c r="L93" s="103"/>
      <c r="M93" s="107"/>
      <c r="N93" s="108"/>
      <c r="O93" s="108"/>
      <c r="P93" s="109">
        <f>SUM(P94:P96)</f>
        <v>10.186999999999999</v>
      </c>
      <c r="Q93" s="108"/>
      <c r="R93" s="109">
        <f>SUM(R94:R96)</f>
        <v>8.8679999999999995E-2</v>
      </c>
      <c r="S93" s="108"/>
      <c r="T93" s="110">
        <f>SUM(T94:T96)</f>
        <v>0</v>
      </c>
      <c r="AR93" s="104" t="s">
        <v>67</v>
      </c>
      <c r="AT93" s="111" t="s">
        <v>60</v>
      </c>
      <c r="AU93" s="111" t="s">
        <v>67</v>
      </c>
      <c r="AY93" s="104" t="s">
        <v>110</v>
      </c>
      <c r="BK93" s="112">
        <f>SUM(BK94:BK96)</f>
        <v>0</v>
      </c>
    </row>
    <row r="94" spans="1:65" s="197" customFormat="1" ht="16.5" customHeight="1" x14ac:dyDescent="0.2">
      <c r="A94" s="247"/>
      <c r="B94" s="386"/>
      <c r="C94" s="219">
        <v>4</v>
      </c>
      <c r="D94" s="219" t="s">
        <v>112</v>
      </c>
      <c r="E94" s="220" t="s">
        <v>726</v>
      </c>
      <c r="F94" s="221" t="s">
        <v>727</v>
      </c>
      <c r="G94" s="222" t="s">
        <v>312</v>
      </c>
      <c r="H94" s="223">
        <v>1</v>
      </c>
      <c r="I94" s="224"/>
      <c r="J94" s="224">
        <f t="shared" si="1"/>
        <v>0</v>
      </c>
      <c r="K94" s="162" t="s">
        <v>505</v>
      </c>
      <c r="L94" s="24"/>
      <c r="M94" s="195" t="s">
        <v>1</v>
      </c>
      <c r="N94" s="122" t="s">
        <v>32</v>
      </c>
      <c r="O94" s="123">
        <v>1.607</v>
      </c>
      <c r="P94" s="123">
        <f>O94*H94</f>
        <v>1.607</v>
      </c>
      <c r="Q94" s="123">
        <v>4.684E-2</v>
      </c>
      <c r="R94" s="123">
        <f>Q94*H94</f>
        <v>4.684E-2</v>
      </c>
      <c r="S94" s="123">
        <v>0</v>
      </c>
      <c r="T94" s="124">
        <f>S94*H94</f>
        <v>0</v>
      </c>
      <c r="AR94" s="199" t="s">
        <v>116</v>
      </c>
      <c r="AT94" s="199" t="s">
        <v>112</v>
      </c>
      <c r="AU94" s="199" t="s">
        <v>69</v>
      </c>
      <c r="AY94" s="199" t="s">
        <v>110</v>
      </c>
      <c r="BE94" s="125">
        <f>IF(N94="základní",J94,0)</f>
        <v>0</v>
      </c>
      <c r="BF94" s="125">
        <f>IF(N94="snížená",J94,0)</f>
        <v>0</v>
      </c>
      <c r="BG94" s="125">
        <f>IF(N94="zákl. přenesená",J94,0)</f>
        <v>0</v>
      </c>
      <c r="BH94" s="125">
        <f>IF(N94="sníž. přenesená",J94,0)</f>
        <v>0</v>
      </c>
      <c r="BI94" s="125">
        <f>IF(N94="nulová",J94,0)</f>
        <v>0</v>
      </c>
      <c r="BJ94" s="199" t="s">
        <v>67</v>
      </c>
      <c r="BK94" s="125">
        <f>ROUND(I94*H94,2)</f>
        <v>0</v>
      </c>
      <c r="BL94" s="199" t="s">
        <v>116</v>
      </c>
      <c r="BM94" s="199" t="s">
        <v>635</v>
      </c>
    </row>
    <row r="95" spans="1:65" s="197" customFormat="1" ht="16.5" customHeight="1" x14ac:dyDescent="0.2">
      <c r="A95" s="247"/>
      <c r="B95" s="386"/>
      <c r="C95" s="181">
        <v>5</v>
      </c>
      <c r="D95" s="181" t="s">
        <v>112</v>
      </c>
      <c r="E95" s="216" t="s">
        <v>721</v>
      </c>
      <c r="F95" s="217" t="s">
        <v>722</v>
      </c>
      <c r="G95" s="218" t="s">
        <v>243</v>
      </c>
      <c r="H95" s="215">
        <v>4</v>
      </c>
      <c r="I95" s="179"/>
      <c r="J95" s="179">
        <f t="shared" si="1"/>
        <v>0</v>
      </c>
      <c r="K95" s="162" t="s">
        <v>505</v>
      </c>
      <c r="L95" s="147"/>
      <c r="M95" s="148" t="s">
        <v>1</v>
      </c>
      <c r="N95" s="149" t="s">
        <v>32</v>
      </c>
      <c r="O95" s="123">
        <v>0</v>
      </c>
      <c r="P95" s="123">
        <f>O95*H95</f>
        <v>0</v>
      </c>
      <c r="Q95" s="123">
        <v>1.04E-2</v>
      </c>
      <c r="R95" s="123">
        <f>Q95*H95</f>
        <v>4.1599999999999998E-2</v>
      </c>
      <c r="S95" s="123">
        <v>0</v>
      </c>
      <c r="T95" s="124">
        <f>S95*H95</f>
        <v>0</v>
      </c>
      <c r="AR95" s="199" t="s">
        <v>158</v>
      </c>
      <c r="AT95" s="199" t="s">
        <v>184</v>
      </c>
      <c r="AU95" s="199" t="s">
        <v>69</v>
      </c>
      <c r="AY95" s="199" t="s">
        <v>110</v>
      </c>
      <c r="BE95" s="125">
        <f>IF(N95="základní",J95,0)</f>
        <v>0</v>
      </c>
      <c r="BF95" s="125">
        <f>IF(N95="snížená",J95,0)</f>
        <v>0</v>
      </c>
      <c r="BG95" s="125">
        <f>IF(N95="zákl. přenesená",J95,0)</f>
        <v>0</v>
      </c>
      <c r="BH95" s="125">
        <f>IF(N95="sníž. přenesená",J95,0)</f>
        <v>0</v>
      </c>
      <c r="BI95" s="125">
        <f>IF(N95="nulová",J95,0)</f>
        <v>0</v>
      </c>
      <c r="BJ95" s="199" t="s">
        <v>67</v>
      </c>
      <c r="BK95" s="125">
        <f>ROUND(I95*H95,2)</f>
        <v>0</v>
      </c>
      <c r="BL95" s="199" t="s">
        <v>116</v>
      </c>
      <c r="BM95" s="199" t="s">
        <v>638</v>
      </c>
    </row>
    <row r="96" spans="1:65" s="197" customFormat="1" ht="16.5" customHeight="1" x14ac:dyDescent="0.2">
      <c r="A96" s="247"/>
      <c r="B96" s="386"/>
      <c r="C96" s="181">
        <v>6</v>
      </c>
      <c r="D96" s="181" t="s">
        <v>112</v>
      </c>
      <c r="E96" s="216" t="s">
        <v>714</v>
      </c>
      <c r="F96" s="217" t="s">
        <v>715</v>
      </c>
      <c r="G96" s="218" t="s">
        <v>461</v>
      </c>
      <c r="H96" s="215">
        <v>4</v>
      </c>
      <c r="I96" s="179"/>
      <c r="J96" s="179">
        <f t="shared" si="1"/>
        <v>0</v>
      </c>
      <c r="K96" s="118" t="s">
        <v>607</v>
      </c>
      <c r="L96" s="24"/>
      <c r="M96" s="195" t="s">
        <v>1</v>
      </c>
      <c r="N96" s="122" t="s">
        <v>32</v>
      </c>
      <c r="O96" s="123">
        <v>2.145</v>
      </c>
      <c r="P96" s="123">
        <f>O96*H96</f>
        <v>8.58</v>
      </c>
      <c r="Q96" s="123">
        <v>6.0000000000000002E-5</v>
      </c>
      <c r="R96" s="123">
        <f>Q96*H96</f>
        <v>2.4000000000000001E-4</v>
      </c>
      <c r="S96" s="123">
        <v>0</v>
      </c>
      <c r="T96" s="124">
        <f>S96*H96</f>
        <v>0</v>
      </c>
      <c r="AR96" s="199" t="s">
        <v>199</v>
      </c>
      <c r="AT96" s="199" t="s">
        <v>112</v>
      </c>
      <c r="AU96" s="199" t="s">
        <v>69</v>
      </c>
      <c r="AY96" s="199" t="s">
        <v>110</v>
      </c>
      <c r="BE96" s="125">
        <f>IF(N96="základní",J96,0)</f>
        <v>0</v>
      </c>
      <c r="BF96" s="125">
        <f>IF(N96="snížená",J96,0)</f>
        <v>0</v>
      </c>
      <c r="BG96" s="125">
        <f>IF(N96="zákl. přenesená",J96,0)</f>
        <v>0</v>
      </c>
      <c r="BH96" s="125">
        <f>IF(N96="sníž. přenesená",J96,0)</f>
        <v>0</v>
      </c>
      <c r="BI96" s="125">
        <f>IF(N96="nulová",J96,0)</f>
        <v>0</v>
      </c>
      <c r="BJ96" s="199" t="s">
        <v>67</v>
      </c>
      <c r="BK96" s="125">
        <f>ROUND(I96*H96,2)</f>
        <v>0</v>
      </c>
      <c r="BL96" s="199" t="s">
        <v>199</v>
      </c>
      <c r="BM96" s="199" t="s">
        <v>641</v>
      </c>
    </row>
    <row r="97" spans="1:65" s="10" customFormat="1" ht="16.5" customHeight="1" x14ac:dyDescent="0.2">
      <c r="A97" s="177"/>
      <c r="B97" s="385"/>
      <c r="C97" s="219">
        <v>7</v>
      </c>
      <c r="D97" s="219" t="s">
        <v>184</v>
      </c>
      <c r="E97" s="220" t="s">
        <v>717</v>
      </c>
      <c r="F97" s="221" t="s">
        <v>718</v>
      </c>
      <c r="G97" s="222" t="s">
        <v>461</v>
      </c>
      <c r="H97" s="223">
        <v>4</v>
      </c>
      <c r="I97" s="224"/>
      <c r="J97" s="224">
        <f>ROUND(I97*H97,2)</f>
        <v>0</v>
      </c>
      <c r="K97" s="143" t="s">
        <v>607</v>
      </c>
      <c r="L97" s="103"/>
      <c r="M97" s="107"/>
      <c r="N97" s="108"/>
      <c r="O97" s="108"/>
      <c r="P97" s="109">
        <f>SUM(P98:P99)</f>
        <v>1.5640000000000001</v>
      </c>
      <c r="Q97" s="108"/>
      <c r="R97" s="109">
        <f>SUM(R98:R99)</f>
        <v>0</v>
      </c>
      <c r="S97" s="108"/>
      <c r="T97" s="110">
        <f>SUM(T98:T99)</f>
        <v>0.124</v>
      </c>
      <c r="AR97" s="104" t="s">
        <v>67</v>
      </c>
      <c r="AT97" s="111" t="s">
        <v>60</v>
      </c>
      <c r="AU97" s="111" t="s">
        <v>67</v>
      </c>
      <c r="AY97" s="104" t="s">
        <v>110</v>
      </c>
      <c r="BK97" s="112">
        <f>SUM(BK98:BK99)</f>
        <v>0</v>
      </c>
    </row>
    <row r="98" spans="1:65" s="197" customFormat="1" ht="16.5" customHeight="1" x14ac:dyDescent="0.2">
      <c r="A98" s="247"/>
      <c r="B98" s="386"/>
      <c r="C98" s="219">
        <v>8</v>
      </c>
      <c r="D98" s="219" t="s">
        <v>184</v>
      </c>
      <c r="E98" s="220" t="s">
        <v>719</v>
      </c>
      <c r="F98" s="221" t="s">
        <v>720</v>
      </c>
      <c r="G98" s="222" t="s">
        <v>243</v>
      </c>
      <c r="H98" s="223">
        <v>4</v>
      </c>
      <c r="I98" s="224"/>
      <c r="J98" s="224">
        <f>ROUND(I98*H98,2)</f>
        <v>0</v>
      </c>
      <c r="K98" s="143" t="s">
        <v>607</v>
      </c>
      <c r="L98" s="24"/>
      <c r="M98" s="195" t="s">
        <v>1</v>
      </c>
      <c r="N98" s="122" t="s">
        <v>32</v>
      </c>
      <c r="O98" s="123">
        <v>0.39100000000000001</v>
      </c>
      <c r="P98" s="123">
        <f>O98*H98</f>
        <v>1.5640000000000001</v>
      </c>
      <c r="Q98" s="123">
        <v>0</v>
      </c>
      <c r="R98" s="123">
        <f>Q98*H98</f>
        <v>0</v>
      </c>
      <c r="S98" s="123">
        <v>3.1E-2</v>
      </c>
      <c r="T98" s="124">
        <f>S98*H98</f>
        <v>0.124</v>
      </c>
      <c r="AR98" s="199" t="s">
        <v>116</v>
      </c>
      <c r="AT98" s="199" t="s">
        <v>112</v>
      </c>
      <c r="AU98" s="199" t="s">
        <v>69</v>
      </c>
      <c r="AY98" s="199" t="s">
        <v>110</v>
      </c>
      <c r="BE98" s="125">
        <f>IF(N98="základní",J98,0)</f>
        <v>0</v>
      </c>
      <c r="BF98" s="125">
        <f>IF(N98="snížená",J98,0)</f>
        <v>0</v>
      </c>
      <c r="BG98" s="125">
        <f>IF(N98="zákl. přenesená",J98,0)</f>
        <v>0</v>
      </c>
      <c r="BH98" s="125">
        <f>IF(N98="sníž. přenesená",J98,0)</f>
        <v>0</v>
      </c>
      <c r="BI98" s="125">
        <f>IF(N98="nulová",J98,0)</f>
        <v>0</v>
      </c>
      <c r="BJ98" s="199" t="s">
        <v>67</v>
      </c>
      <c r="BK98" s="125">
        <f>ROUND(I98*H98,2)</f>
        <v>0</v>
      </c>
      <c r="BL98" s="199" t="s">
        <v>116</v>
      </c>
      <c r="BM98" s="199" t="s">
        <v>645</v>
      </c>
    </row>
    <row r="99" spans="1:65" s="197" customFormat="1" ht="16.5" customHeight="1" x14ac:dyDescent="0.2">
      <c r="A99" s="247"/>
      <c r="B99" s="386"/>
      <c r="C99" s="181"/>
      <c r="D99" s="181"/>
      <c r="E99" s="182"/>
      <c r="F99" s="180"/>
      <c r="G99" s="183"/>
      <c r="H99" s="215"/>
      <c r="I99" s="179"/>
      <c r="J99" s="179"/>
      <c r="K99" s="118"/>
      <c r="L99" s="24"/>
      <c r="M99" s="195" t="s">
        <v>1</v>
      </c>
      <c r="N99" s="122" t="s">
        <v>32</v>
      </c>
      <c r="O99" s="123">
        <v>0.505</v>
      </c>
      <c r="P99" s="123">
        <f>O99*H99</f>
        <v>0</v>
      </c>
      <c r="Q99" s="123">
        <v>5.3400000000000001E-3</v>
      </c>
      <c r="R99" s="123">
        <f>Q99*H99</f>
        <v>0</v>
      </c>
      <c r="S99" s="123">
        <v>0</v>
      </c>
      <c r="T99" s="124">
        <f>S99*H99</f>
        <v>0</v>
      </c>
      <c r="AR99" s="199" t="s">
        <v>116</v>
      </c>
      <c r="AT99" s="199" t="s">
        <v>112</v>
      </c>
      <c r="AU99" s="199" t="s">
        <v>69</v>
      </c>
      <c r="AY99" s="199" t="s">
        <v>110</v>
      </c>
      <c r="BE99" s="125">
        <f>IF(N99="základní",J99,0)</f>
        <v>0</v>
      </c>
      <c r="BF99" s="125">
        <f>IF(N99="snížená",J99,0)</f>
        <v>0</v>
      </c>
      <c r="BG99" s="125">
        <f>IF(N99="zákl. přenesená",J99,0)</f>
        <v>0</v>
      </c>
      <c r="BH99" s="125">
        <f>IF(N99="sníž. přenesená",J99,0)</f>
        <v>0</v>
      </c>
      <c r="BI99" s="125">
        <f>IF(N99="nulová",J99,0)</f>
        <v>0</v>
      </c>
      <c r="BJ99" s="199" t="s">
        <v>67</v>
      </c>
      <c r="BK99" s="125">
        <f>ROUND(I99*H99,2)</f>
        <v>0</v>
      </c>
      <c r="BL99" s="199" t="s">
        <v>116</v>
      </c>
      <c r="BM99" s="199" t="s">
        <v>648</v>
      </c>
    </row>
    <row r="100" spans="1:65" s="10" customFormat="1" ht="16.5" customHeight="1" x14ac:dyDescent="0.25">
      <c r="A100" s="177"/>
      <c r="B100" s="385"/>
      <c r="C100" s="177"/>
      <c r="D100" s="225" t="s">
        <v>60</v>
      </c>
      <c r="E100" s="227" t="s">
        <v>410</v>
      </c>
      <c r="F100" s="227" t="s">
        <v>649</v>
      </c>
      <c r="G100" s="177"/>
      <c r="H100" s="177"/>
      <c r="I100" s="177"/>
      <c r="J100" s="255">
        <f>SUM(J101,J108,J116,J125,J130,J135)</f>
        <v>0</v>
      </c>
      <c r="L100" s="103"/>
      <c r="M100" s="107"/>
      <c r="N100" s="108"/>
      <c r="O100" s="108"/>
      <c r="P100" s="109">
        <f>P108+P121+P124+P127+P130+P135</f>
        <v>27.25</v>
      </c>
      <c r="Q100" s="108"/>
      <c r="R100" s="109">
        <f>R108+R121+R124+R127+R130+R135</f>
        <v>8.2330000000000014E-2</v>
      </c>
      <c r="S100" s="108"/>
      <c r="T100" s="110">
        <f>T108+T121+T124+T127+T130+T135</f>
        <v>1.6119999999999999E-2</v>
      </c>
      <c r="AR100" s="104" t="s">
        <v>69</v>
      </c>
      <c r="AT100" s="111" t="s">
        <v>60</v>
      </c>
      <c r="AU100" s="111" t="s">
        <v>61</v>
      </c>
      <c r="AY100" s="104" t="s">
        <v>110</v>
      </c>
      <c r="BK100" s="112">
        <f>BK108+BK121+BK124+BK127+BK130+BK135</f>
        <v>0</v>
      </c>
    </row>
    <row r="101" spans="1:65" s="10" customFormat="1" ht="16.5" customHeight="1" x14ac:dyDescent="0.25">
      <c r="A101" s="177"/>
      <c r="B101" s="385"/>
      <c r="C101" s="332"/>
      <c r="D101" s="333" t="s">
        <v>60</v>
      </c>
      <c r="E101" s="351" t="s">
        <v>507</v>
      </c>
      <c r="F101" s="351" t="s">
        <v>508</v>
      </c>
      <c r="G101" s="332"/>
      <c r="H101" s="332"/>
      <c r="I101" s="332"/>
      <c r="J101" s="330">
        <f>SUM(J102:J107)</f>
        <v>0</v>
      </c>
      <c r="K101" s="307"/>
      <c r="L101" s="103"/>
      <c r="M101" s="107"/>
      <c r="N101" s="108"/>
      <c r="O101" s="108"/>
      <c r="P101" s="109"/>
      <c r="Q101" s="108"/>
      <c r="R101" s="109"/>
      <c r="S101" s="108"/>
      <c r="T101" s="110"/>
      <c r="AR101" s="104"/>
      <c r="AT101" s="111"/>
      <c r="AU101" s="111"/>
      <c r="AY101" s="104"/>
      <c r="BK101" s="112"/>
    </row>
    <row r="102" spans="1:65" s="10" customFormat="1" ht="16.5" customHeight="1" x14ac:dyDescent="0.2">
      <c r="A102" s="177"/>
      <c r="B102" s="385"/>
      <c r="C102" s="301">
        <v>9</v>
      </c>
      <c r="D102" s="301" t="s">
        <v>112</v>
      </c>
      <c r="E102" s="337" t="s">
        <v>519</v>
      </c>
      <c r="F102" s="338" t="s">
        <v>520</v>
      </c>
      <c r="G102" s="339" t="s">
        <v>243</v>
      </c>
      <c r="H102" s="340">
        <v>87</v>
      </c>
      <c r="I102" s="341"/>
      <c r="J102" s="341">
        <f t="shared" ref="J102:J107" si="2">ROUND(I102*H102,2)</f>
        <v>0</v>
      </c>
      <c r="K102" s="283" t="s">
        <v>1</v>
      </c>
      <c r="L102" s="103"/>
      <c r="M102" s="107"/>
      <c r="N102" s="108"/>
      <c r="O102" s="108"/>
      <c r="P102" s="109"/>
      <c r="Q102" s="108"/>
      <c r="R102" s="109"/>
      <c r="S102" s="108"/>
      <c r="T102" s="110"/>
      <c r="AR102" s="104"/>
      <c r="AT102" s="111"/>
      <c r="AU102" s="111"/>
      <c r="AY102" s="104"/>
      <c r="BK102" s="112"/>
    </row>
    <row r="103" spans="1:65" s="10" customFormat="1" ht="16.5" customHeight="1" x14ac:dyDescent="0.2">
      <c r="A103" s="177"/>
      <c r="B103" s="385"/>
      <c r="C103" s="352">
        <v>10</v>
      </c>
      <c r="D103" s="352" t="s">
        <v>184</v>
      </c>
      <c r="E103" s="353" t="s">
        <v>799</v>
      </c>
      <c r="F103" s="354" t="s">
        <v>800</v>
      </c>
      <c r="G103" s="355" t="s">
        <v>243</v>
      </c>
      <c r="H103" s="356">
        <v>60</v>
      </c>
      <c r="I103" s="357"/>
      <c r="J103" s="357">
        <f t="shared" si="2"/>
        <v>0</v>
      </c>
      <c r="K103" s="322" t="s">
        <v>1</v>
      </c>
      <c r="L103" s="103"/>
      <c r="M103" s="107"/>
      <c r="N103" s="108"/>
      <c r="O103" s="108"/>
      <c r="P103" s="109"/>
      <c r="Q103" s="108"/>
      <c r="R103" s="109"/>
      <c r="S103" s="108"/>
      <c r="T103" s="110"/>
      <c r="AR103" s="104"/>
      <c r="AT103" s="111"/>
      <c r="AU103" s="111"/>
      <c r="AY103" s="104"/>
      <c r="BK103" s="112"/>
    </row>
    <row r="104" spans="1:65" s="10" customFormat="1" ht="16.5" customHeight="1" x14ac:dyDescent="0.2">
      <c r="A104" s="177"/>
      <c r="B104" s="385"/>
      <c r="C104" s="352">
        <v>11</v>
      </c>
      <c r="D104" s="352" t="s">
        <v>184</v>
      </c>
      <c r="E104" s="353" t="s">
        <v>827</v>
      </c>
      <c r="F104" s="354" t="s">
        <v>828</v>
      </c>
      <c r="G104" s="355" t="s">
        <v>243</v>
      </c>
      <c r="H104" s="356">
        <v>17</v>
      </c>
      <c r="I104" s="357"/>
      <c r="J104" s="357">
        <f t="shared" si="2"/>
        <v>0</v>
      </c>
      <c r="K104" s="322" t="s">
        <v>505</v>
      </c>
      <c r="L104" s="103"/>
      <c r="M104" s="107"/>
      <c r="N104" s="108"/>
      <c r="O104" s="108"/>
      <c r="P104" s="109"/>
      <c r="Q104" s="108"/>
      <c r="R104" s="109"/>
      <c r="S104" s="108"/>
      <c r="T104" s="110"/>
      <c r="AR104" s="104"/>
      <c r="AT104" s="111"/>
      <c r="AU104" s="111"/>
      <c r="AY104" s="104"/>
      <c r="BK104" s="112"/>
    </row>
    <row r="105" spans="1:65" s="10" customFormat="1" ht="16.5" customHeight="1" x14ac:dyDescent="0.2">
      <c r="A105" s="177"/>
      <c r="B105" s="385"/>
      <c r="C105" s="352">
        <v>12</v>
      </c>
      <c r="D105" s="352" t="s">
        <v>184</v>
      </c>
      <c r="E105" s="353" t="s">
        <v>801</v>
      </c>
      <c r="F105" s="354" t="s">
        <v>802</v>
      </c>
      <c r="G105" s="355" t="s">
        <v>243</v>
      </c>
      <c r="H105" s="356">
        <v>27</v>
      </c>
      <c r="I105" s="357"/>
      <c r="J105" s="357">
        <f t="shared" si="2"/>
        <v>0</v>
      </c>
      <c r="K105" s="322" t="s">
        <v>1</v>
      </c>
      <c r="L105" s="103"/>
      <c r="M105" s="107"/>
      <c r="N105" s="108"/>
      <c r="O105" s="108"/>
      <c r="P105" s="109"/>
      <c r="Q105" s="108"/>
      <c r="R105" s="109"/>
      <c r="S105" s="108"/>
      <c r="T105" s="110"/>
      <c r="AR105" s="104"/>
      <c r="AT105" s="111"/>
      <c r="AU105" s="111"/>
      <c r="AY105" s="104"/>
      <c r="BK105" s="112"/>
    </row>
    <row r="106" spans="1:65" s="10" customFormat="1" ht="16.5" customHeight="1" x14ac:dyDescent="0.2">
      <c r="A106" s="177"/>
      <c r="B106" s="385"/>
      <c r="C106" s="301">
        <v>13</v>
      </c>
      <c r="D106" s="301" t="s">
        <v>112</v>
      </c>
      <c r="E106" s="337" t="s">
        <v>803</v>
      </c>
      <c r="F106" s="338" t="s">
        <v>804</v>
      </c>
      <c r="G106" s="339" t="s">
        <v>243</v>
      </c>
      <c r="H106" s="340">
        <v>7</v>
      </c>
      <c r="I106" s="341"/>
      <c r="J106" s="341">
        <f t="shared" si="2"/>
        <v>0</v>
      </c>
      <c r="K106" s="283" t="s">
        <v>1</v>
      </c>
      <c r="L106" s="103"/>
      <c r="M106" s="107"/>
      <c r="N106" s="108"/>
      <c r="O106" s="108"/>
      <c r="P106" s="109"/>
      <c r="Q106" s="108"/>
      <c r="R106" s="109"/>
      <c r="S106" s="108"/>
      <c r="T106" s="110"/>
      <c r="AR106" s="104"/>
      <c r="AT106" s="111"/>
      <c r="AU106" s="111"/>
      <c r="AY106" s="104"/>
      <c r="BK106" s="112"/>
    </row>
    <row r="107" spans="1:65" s="10" customFormat="1" ht="16.5" customHeight="1" x14ac:dyDescent="0.2">
      <c r="A107" s="177"/>
      <c r="B107" s="385"/>
      <c r="C107" s="352">
        <v>14</v>
      </c>
      <c r="D107" s="352" t="s">
        <v>184</v>
      </c>
      <c r="E107" s="353" t="s">
        <v>805</v>
      </c>
      <c r="F107" s="354" t="s">
        <v>806</v>
      </c>
      <c r="G107" s="355" t="s">
        <v>243</v>
      </c>
      <c r="H107" s="356">
        <v>7</v>
      </c>
      <c r="I107" s="357"/>
      <c r="J107" s="357">
        <f t="shared" si="2"/>
        <v>0</v>
      </c>
      <c r="K107" s="322" t="s">
        <v>1</v>
      </c>
      <c r="L107" s="103"/>
      <c r="M107" s="107"/>
      <c r="N107" s="108"/>
      <c r="O107" s="108"/>
      <c r="P107" s="109"/>
      <c r="Q107" s="108"/>
      <c r="R107" s="109"/>
      <c r="S107" s="108"/>
      <c r="T107" s="110"/>
      <c r="AR107" s="104"/>
      <c r="AT107" s="111"/>
      <c r="AU107" s="111"/>
      <c r="AY107" s="104"/>
      <c r="BK107" s="112"/>
    </row>
    <row r="108" spans="1:65" s="10" customFormat="1" ht="16.5" customHeight="1" x14ac:dyDescent="0.25">
      <c r="A108" s="177"/>
      <c r="B108" s="385"/>
      <c r="C108" s="177"/>
      <c r="D108" s="225" t="s">
        <v>60</v>
      </c>
      <c r="E108" s="226" t="s">
        <v>523</v>
      </c>
      <c r="F108" s="226" t="s">
        <v>524</v>
      </c>
      <c r="G108" s="177"/>
      <c r="H108" s="177"/>
      <c r="I108" s="177"/>
      <c r="J108" s="256">
        <f>SUM(J109:J115)</f>
        <v>0</v>
      </c>
      <c r="L108" s="103"/>
      <c r="M108" s="107"/>
      <c r="N108" s="108"/>
      <c r="O108" s="108"/>
      <c r="P108" s="109">
        <f>SUM(P109:P110)</f>
        <v>11.75</v>
      </c>
      <c r="Q108" s="108"/>
      <c r="R108" s="109">
        <f>SUM(R109:R110)</f>
        <v>1.575E-2</v>
      </c>
      <c r="S108" s="108"/>
      <c r="T108" s="110">
        <f>SUM(T109:T110)</f>
        <v>0</v>
      </c>
      <c r="AR108" s="104" t="s">
        <v>69</v>
      </c>
      <c r="AT108" s="111" t="s">
        <v>60</v>
      </c>
      <c r="AU108" s="111" t="s">
        <v>67</v>
      </c>
      <c r="AY108" s="104" t="s">
        <v>110</v>
      </c>
      <c r="BK108" s="112">
        <f>SUM(BK109:BK110)</f>
        <v>0</v>
      </c>
    </row>
    <row r="109" spans="1:65" s="197" customFormat="1" ht="16.5" customHeight="1" x14ac:dyDescent="0.2">
      <c r="A109" s="247"/>
      <c r="B109" s="386"/>
      <c r="C109" s="181">
        <v>15</v>
      </c>
      <c r="D109" s="181" t="s">
        <v>112</v>
      </c>
      <c r="E109" s="182" t="s">
        <v>650</v>
      </c>
      <c r="F109" s="180" t="s">
        <v>651</v>
      </c>
      <c r="G109" s="183" t="s">
        <v>243</v>
      </c>
      <c r="H109" s="215">
        <v>25</v>
      </c>
      <c r="I109" s="179"/>
      <c r="J109" s="179">
        <f>ROUND(I109*H109,2)</f>
        <v>0</v>
      </c>
      <c r="K109" s="118" t="s">
        <v>505</v>
      </c>
      <c r="L109" s="24"/>
      <c r="M109" s="195" t="s">
        <v>1</v>
      </c>
      <c r="N109" s="122" t="s">
        <v>32</v>
      </c>
      <c r="O109" s="123">
        <v>0.47</v>
      </c>
      <c r="P109" s="123">
        <f>O109*H109</f>
        <v>11.75</v>
      </c>
      <c r="Q109" s="123">
        <v>5.0000000000000001E-4</v>
      </c>
      <c r="R109" s="123">
        <f>Q109*H109</f>
        <v>1.2500000000000001E-2</v>
      </c>
      <c r="S109" s="123">
        <v>0</v>
      </c>
      <c r="T109" s="124">
        <f>S109*H109</f>
        <v>0</v>
      </c>
      <c r="AR109" s="199" t="s">
        <v>199</v>
      </c>
      <c r="AT109" s="199" t="s">
        <v>112</v>
      </c>
      <c r="AU109" s="199" t="s">
        <v>69</v>
      </c>
      <c r="AY109" s="199" t="s">
        <v>110</v>
      </c>
      <c r="BE109" s="125">
        <f>IF(N109="základní",J109,0)</f>
        <v>0</v>
      </c>
      <c r="BF109" s="125">
        <f>IF(N109="snížená",J109,0)</f>
        <v>0</v>
      </c>
      <c r="BG109" s="125">
        <f>IF(N109="zákl. přenesená",J109,0)</f>
        <v>0</v>
      </c>
      <c r="BH109" s="125">
        <f>IF(N109="sníž. přenesená",J109,0)</f>
        <v>0</v>
      </c>
      <c r="BI109" s="125">
        <f>IF(N109="nulová",J109,0)</f>
        <v>0</v>
      </c>
      <c r="BJ109" s="199" t="s">
        <v>67</v>
      </c>
      <c r="BK109" s="125">
        <f>ROUND(I109*H109,2)</f>
        <v>0</v>
      </c>
      <c r="BL109" s="199" t="s">
        <v>199</v>
      </c>
      <c r="BM109" s="199" t="s">
        <v>652</v>
      </c>
    </row>
    <row r="110" spans="1:65" s="197" customFormat="1" ht="16.5" customHeight="1" x14ac:dyDescent="0.2">
      <c r="A110" s="247"/>
      <c r="B110" s="386"/>
      <c r="C110" s="219">
        <v>16</v>
      </c>
      <c r="D110" s="219" t="s">
        <v>184</v>
      </c>
      <c r="E110" s="220" t="s">
        <v>653</v>
      </c>
      <c r="F110" s="221" t="s">
        <v>654</v>
      </c>
      <c r="G110" s="222" t="s">
        <v>243</v>
      </c>
      <c r="H110" s="223">
        <v>25</v>
      </c>
      <c r="I110" s="224"/>
      <c r="J110" s="224">
        <f>ROUND(I110*H110,2)</f>
        <v>0</v>
      </c>
      <c r="K110" s="143" t="s">
        <v>505</v>
      </c>
      <c r="L110" s="147"/>
      <c r="M110" s="148" t="s">
        <v>1</v>
      </c>
      <c r="N110" s="149" t="s">
        <v>32</v>
      </c>
      <c r="O110" s="123">
        <v>0</v>
      </c>
      <c r="P110" s="123">
        <f>O110*H110</f>
        <v>0</v>
      </c>
      <c r="Q110" s="123">
        <v>1.2999999999999999E-4</v>
      </c>
      <c r="R110" s="123">
        <f>Q110*H110</f>
        <v>3.2499999999999999E-3</v>
      </c>
      <c r="S110" s="123">
        <v>0</v>
      </c>
      <c r="T110" s="124">
        <f>S110*H110</f>
        <v>0</v>
      </c>
      <c r="AR110" s="199" t="s">
        <v>296</v>
      </c>
      <c r="AT110" s="199" t="s">
        <v>184</v>
      </c>
      <c r="AU110" s="199" t="s">
        <v>69</v>
      </c>
      <c r="AY110" s="199" t="s">
        <v>110</v>
      </c>
      <c r="BE110" s="125">
        <f>IF(N110="základní",J110,0)</f>
        <v>0</v>
      </c>
      <c r="BF110" s="125">
        <f>IF(N110="snížená",J110,0)</f>
        <v>0</v>
      </c>
      <c r="BG110" s="125">
        <f>IF(N110="zákl. přenesená",J110,0)</f>
        <v>0</v>
      </c>
      <c r="BH110" s="125">
        <f>IF(N110="sníž. přenesená",J110,0)</f>
        <v>0</v>
      </c>
      <c r="BI110" s="125">
        <f>IF(N110="nulová",J110,0)</f>
        <v>0</v>
      </c>
      <c r="BJ110" s="199" t="s">
        <v>67</v>
      </c>
      <c r="BK110" s="125">
        <f>ROUND(I110*H110,2)</f>
        <v>0</v>
      </c>
      <c r="BL110" s="199" t="s">
        <v>199</v>
      </c>
      <c r="BM110" s="199" t="s">
        <v>655</v>
      </c>
    </row>
    <row r="111" spans="1:65" s="197" customFormat="1" ht="16.5" customHeight="1" x14ac:dyDescent="0.2">
      <c r="A111" s="247"/>
      <c r="B111" s="386"/>
      <c r="C111" s="181">
        <v>17</v>
      </c>
      <c r="D111" s="181" t="s">
        <v>112</v>
      </c>
      <c r="E111" s="216" t="s">
        <v>564</v>
      </c>
      <c r="F111" s="217" t="s">
        <v>728</v>
      </c>
      <c r="G111" s="218" t="s">
        <v>566</v>
      </c>
      <c r="H111" s="215">
        <v>5</v>
      </c>
      <c r="I111" s="179"/>
      <c r="J111" s="179">
        <f t="shared" ref="J111" si="3">ROUND(I111*H111,2)</f>
        <v>0</v>
      </c>
      <c r="K111" s="118" t="s">
        <v>607</v>
      </c>
      <c r="L111" s="147"/>
      <c r="M111" s="148"/>
      <c r="N111" s="149"/>
      <c r="O111" s="123"/>
      <c r="P111" s="123"/>
      <c r="Q111" s="123"/>
      <c r="R111" s="123"/>
      <c r="S111" s="123"/>
      <c r="T111" s="124"/>
      <c r="AR111" s="199"/>
      <c r="AT111" s="199"/>
      <c r="AU111" s="199"/>
      <c r="AY111" s="199"/>
      <c r="BE111" s="125"/>
      <c r="BF111" s="125"/>
      <c r="BG111" s="125"/>
      <c r="BH111" s="125"/>
      <c r="BI111" s="125"/>
      <c r="BJ111" s="199"/>
      <c r="BK111" s="125"/>
      <c r="BL111" s="199"/>
      <c r="BM111" s="199"/>
    </row>
    <row r="112" spans="1:65" s="267" customFormat="1" ht="16.5" customHeight="1" x14ac:dyDescent="0.2">
      <c r="A112" s="247"/>
      <c r="B112" s="386"/>
      <c r="C112" s="301">
        <v>18</v>
      </c>
      <c r="D112" s="301" t="s">
        <v>112</v>
      </c>
      <c r="E112" s="337" t="s">
        <v>807</v>
      </c>
      <c r="F112" s="338" t="s">
        <v>808</v>
      </c>
      <c r="G112" s="339" t="s">
        <v>243</v>
      </c>
      <c r="H112" s="340">
        <v>24</v>
      </c>
      <c r="I112" s="341"/>
      <c r="J112" s="341">
        <f>ROUND(I112*H112,2)</f>
        <v>0</v>
      </c>
      <c r="K112" s="283" t="s">
        <v>1</v>
      </c>
      <c r="L112" s="147"/>
      <c r="M112" s="148"/>
      <c r="N112" s="149"/>
      <c r="O112" s="123"/>
      <c r="P112" s="123"/>
      <c r="Q112" s="123"/>
      <c r="R112" s="123"/>
      <c r="S112" s="123"/>
      <c r="T112" s="124"/>
      <c r="AR112" s="268"/>
      <c r="AT112" s="268"/>
      <c r="AU112" s="268"/>
      <c r="AY112" s="268"/>
      <c r="BE112" s="125"/>
      <c r="BF112" s="125"/>
      <c r="BG112" s="125"/>
      <c r="BH112" s="125"/>
      <c r="BI112" s="125"/>
      <c r="BJ112" s="268"/>
      <c r="BK112" s="125"/>
      <c r="BL112" s="268"/>
      <c r="BM112" s="268"/>
    </row>
    <row r="113" spans="1:65" s="267" customFormat="1" ht="16.5" customHeight="1" x14ac:dyDescent="0.2">
      <c r="A113" s="247"/>
      <c r="B113" s="386"/>
      <c r="C113" s="301">
        <v>19</v>
      </c>
      <c r="D113" s="301" t="s">
        <v>112</v>
      </c>
      <c r="E113" s="337" t="s">
        <v>809</v>
      </c>
      <c r="F113" s="338" t="s">
        <v>810</v>
      </c>
      <c r="G113" s="339" t="s">
        <v>243</v>
      </c>
      <c r="H113" s="340">
        <v>54</v>
      </c>
      <c r="I113" s="341"/>
      <c r="J113" s="341">
        <f>ROUND(I113*H113,2)</f>
        <v>0</v>
      </c>
      <c r="K113" s="283" t="s">
        <v>1</v>
      </c>
      <c r="L113" s="147"/>
      <c r="M113" s="148"/>
      <c r="N113" s="149"/>
      <c r="O113" s="123"/>
      <c r="P113" s="123"/>
      <c r="Q113" s="123"/>
      <c r="R113" s="123"/>
      <c r="S113" s="123"/>
      <c r="T113" s="124"/>
      <c r="AR113" s="268"/>
      <c r="AT113" s="268"/>
      <c r="AU113" s="268"/>
      <c r="AY113" s="268"/>
      <c r="BE113" s="125"/>
      <c r="BF113" s="125"/>
      <c r="BG113" s="125"/>
      <c r="BH113" s="125"/>
      <c r="BI113" s="125"/>
      <c r="BJ113" s="268"/>
      <c r="BK113" s="125"/>
      <c r="BL113" s="268"/>
      <c r="BM113" s="268"/>
    </row>
    <row r="114" spans="1:65" s="267" customFormat="1" ht="16.5" customHeight="1" x14ac:dyDescent="0.2">
      <c r="A114" s="247"/>
      <c r="B114" s="386"/>
      <c r="C114" s="301">
        <v>20</v>
      </c>
      <c r="D114" s="301" t="s">
        <v>112</v>
      </c>
      <c r="E114" s="337" t="s">
        <v>811</v>
      </c>
      <c r="F114" s="338" t="s">
        <v>812</v>
      </c>
      <c r="G114" s="339" t="s">
        <v>243</v>
      </c>
      <c r="H114" s="340">
        <v>15</v>
      </c>
      <c r="I114" s="341"/>
      <c r="J114" s="341">
        <f>ROUND(I114*H114,2)</f>
        <v>0</v>
      </c>
      <c r="K114" s="283" t="s">
        <v>505</v>
      </c>
      <c r="L114" s="147"/>
      <c r="M114" s="148"/>
      <c r="N114" s="149"/>
      <c r="O114" s="123"/>
      <c r="P114" s="123"/>
      <c r="Q114" s="123"/>
      <c r="R114" s="123"/>
      <c r="S114" s="123"/>
      <c r="T114" s="124"/>
      <c r="AR114" s="268"/>
      <c r="AT114" s="268"/>
      <c r="AU114" s="268"/>
      <c r="AY114" s="268"/>
      <c r="BE114" s="125"/>
      <c r="BF114" s="125"/>
      <c r="BG114" s="125"/>
      <c r="BH114" s="125"/>
      <c r="BI114" s="125"/>
      <c r="BJ114" s="268"/>
      <c r="BK114" s="125"/>
      <c r="BL114" s="268"/>
      <c r="BM114" s="268"/>
    </row>
    <row r="115" spans="1:65" s="267" customFormat="1" ht="16.5" customHeight="1" x14ac:dyDescent="0.2">
      <c r="A115" s="247"/>
      <c r="B115" s="386"/>
      <c r="C115" s="301">
        <v>21</v>
      </c>
      <c r="D115" s="301" t="s">
        <v>112</v>
      </c>
      <c r="E115" s="337" t="s">
        <v>813</v>
      </c>
      <c r="F115" s="338" t="s">
        <v>814</v>
      </c>
      <c r="G115" s="339" t="s">
        <v>243</v>
      </c>
      <c r="H115" s="340">
        <v>78</v>
      </c>
      <c r="I115" s="341"/>
      <c r="J115" s="341">
        <f>ROUND(I115*H115,2)</f>
        <v>0</v>
      </c>
      <c r="K115" s="283" t="s">
        <v>1</v>
      </c>
      <c r="L115" s="147"/>
      <c r="M115" s="148"/>
      <c r="N115" s="149"/>
      <c r="O115" s="123"/>
      <c r="P115" s="123"/>
      <c r="Q115" s="123"/>
      <c r="R115" s="123"/>
      <c r="S115" s="123"/>
      <c r="T115" s="124"/>
      <c r="AR115" s="268"/>
      <c r="AT115" s="268"/>
      <c r="AU115" s="268"/>
      <c r="AY115" s="268"/>
      <c r="BE115" s="125"/>
      <c r="BF115" s="125"/>
      <c r="BG115" s="125"/>
      <c r="BH115" s="125"/>
      <c r="BI115" s="125"/>
      <c r="BJ115" s="268"/>
      <c r="BK115" s="125"/>
      <c r="BL115" s="268"/>
      <c r="BM115" s="268"/>
    </row>
    <row r="116" spans="1:65" s="267" customFormat="1" ht="16.5" customHeight="1" x14ac:dyDescent="0.25">
      <c r="A116" s="247"/>
      <c r="B116" s="386"/>
      <c r="C116" s="332"/>
      <c r="D116" s="333" t="s">
        <v>60</v>
      </c>
      <c r="E116" s="351" t="s">
        <v>531</v>
      </c>
      <c r="F116" s="351" t="s">
        <v>532</v>
      </c>
      <c r="G116" s="332"/>
      <c r="H116" s="332"/>
      <c r="I116" s="332"/>
      <c r="J116" s="330">
        <f>SUM(J117:J120)</f>
        <v>0</v>
      </c>
      <c r="K116" s="307"/>
      <c r="L116" s="147"/>
      <c r="M116" s="148"/>
      <c r="N116" s="149"/>
      <c r="O116" s="123"/>
      <c r="P116" s="123"/>
      <c r="Q116" s="123"/>
      <c r="R116" s="123"/>
      <c r="S116" s="123"/>
      <c r="T116" s="124"/>
      <c r="AR116" s="268"/>
      <c r="AT116" s="268"/>
      <c r="AU116" s="268"/>
      <c r="AY116" s="268"/>
      <c r="BE116" s="125"/>
      <c r="BF116" s="125"/>
      <c r="BG116" s="125"/>
      <c r="BH116" s="125"/>
      <c r="BI116" s="125"/>
      <c r="BJ116" s="268"/>
      <c r="BK116" s="125"/>
      <c r="BL116" s="268"/>
      <c r="BM116" s="268"/>
    </row>
    <row r="117" spans="1:65" s="267" customFormat="1" ht="16.5" customHeight="1" x14ac:dyDescent="0.2">
      <c r="A117" s="247"/>
      <c r="B117" s="386"/>
      <c r="C117" s="301">
        <v>22</v>
      </c>
      <c r="D117" s="301" t="s">
        <v>112</v>
      </c>
      <c r="E117" s="337" t="s">
        <v>533</v>
      </c>
      <c r="F117" s="338" t="s">
        <v>534</v>
      </c>
      <c r="G117" s="339" t="s">
        <v>243</v>
      </c>
      <c r="H117" s="340">
        <v>1</v>
      </c>
      <c r="I117" s="341"/>
      <c r="J117" s="341">
        <f>ROUND(I117*H117,2)</f>
        <v>0</v>
      </c>
      <c r="K117" s="283" t="s">
        <v>1</v>
      </c>
      <c r="L117" s="147"/>
      <c r="M117" s="148"/>
      <c r="N117" s="149"/>
      <c r="O117" s="123"/>
      <c r="P117" s="123"/>
      <c r="Q117" s="123"/>
      <c r="R117" s="123"/>
      <c r="S117" s="123"/>
      <c r="T117" s="124"/>
      <c r="AR117" s="268"/>
      <c r="AT117" s="268"/>
      <c r="AU117" s="268"/>
      <c r="AY117" s="268"/>
      <c r="BE117" s="125"/>
      <c r="BF117" s="125"/>
      <c r="BG117" s="125"/>
      <c r="BH117" s="125"/>
      <c r="BI117" s="125"/>
      <c r="BJ117" s="268"/>
      <c r="BK117" s="125"/>
      <c r="BL117" s="268"/>
      <c r="BM117" s="268"/>
    </row>
    <row r="118" spans="1:65" s="267" customFormat="1" ht="16.5" customHeight="1" x14ac:dyDescent="0.2">
      <c r="A118" s="247"/>
      <c r="B118" s="386"/>
      <c r="C118" s="352">
        <v>23</v>
      </c>
      <c r="D118" s="352" t="s">
        <v>184</v>
      </c>
      <c r="E118" s="353" t="s">
        <v>536</v>
      </c>
      <c r="F118" s="354" t="s">
        <v>537</v>
      </c>
      <c r="G118" s="355" t="s">
        <v>243</v>
      </c>
      <c r="H118" s="356">
        <v>1</v>
      </c>
      <c r="I118" s="357"/>
      <c r="J118" s="357">
        <f>ROUND(I118*H118,2)</f>
        <v>0</v>
      </c>
      <c r="K118" s="322" t="s">
        <v>1</v>
      </c>
      <c r="L118" s="147"/>
      <c r="M118" s="148"/>
      <c r="N118" s="149"/>
      <c r="O118" s="123"/>
      <c r="P118" s="123"/>
      <c r="Q118" s="123"/>
      <c r="R118" s="123"/>
      <c r="S118" s="123"/>
      <c r="T118" s="124"/>
      <c r="AR118" s="268"/>
      <c r="AT118" s="268"/>
      <c r="AU118" s="268"/>
      <c r="AY118" s="268"/>
      <c r="BE118" s="125"/>
      <c r="BF118" s="125"/>
      <c r="BG118" s="125"/>
      <c r="BH118" s="125"/>
      <c r="BI118" s="125"/>
      <c r="BJ118" s="268"/>
      <c r="BK118" s="125"/>
      <c r="BL118" s="268"/>
      <c r="BM118" s="268"/>
    </row>
    <row r="119" spans="1:65" s="267" customFormat="1" ht="16.5" customHeight="1" x14ac:dyDescent="0.2">
      <c r="A119" s="247"/>
      <c r="B119" s="386"/>
      <c r="C119" s="301">
        <v>24</v>
      </c>
      <c r="D119" s="301" t="s">
        <v>112</v>
      </c>
      <c r="E119" s="337" t="s">
        <v>815</v>
      </c>
      <c r="F119" s="338" t="s">
        <v>816</v>
      </c>
      <c r="G119" s="339" t="s">
        <v>243</v>
      </c>
      <c r="H119" s="340">
        <v>6</v>
      </c>
      <c r="I119" s="341"/>
      <c r="J119" s="341">
        <f>ROUND(I119*H119,2)</f>
        <v>0</v>
      </c>
      <c r="K119" s="283" t="s">
        <v>1</v>
      </c>
      <c r="L119" s="147"/>
      <c r="M119" s="148"/>
      <c r="N119" s="149"/>
      <c r="O119" s="123"/>
      <c r="P119" s="123"/>
      <c r="Q119" s="123"/>
      <c r="R119" s="123"/>
      <c r="S119" s="123"/>
      <c r="T119" s="124"/>
      <c r="AR119" s="268"/>
      <c r="AT119" s="268"/>
      <c r="AU119" s="268"/>
      <c r="AY119" s="268"/>
      <c r="BE119" s="125"/>
      <c r="BF119" s="125"/>
      <c r="BG119" s="125"/>
      <c r="BH119" s="125"/>
      <c r="BI119" s="125"/>
      <c r="BJ119" s="268"/>
      <c r="BK119" s="125"/>
      <c r="BL119" s="268"/>
      <c r="BM119" s="268"/>
    </row>
    <row r="120" spans="1:65" s="267" customFormat="1" ht="16.5" customHeight="1" x14ac:dyDescent="0.2">
      <c r="A120" s="247"/>
      <c r="B120" s="386"/>
      <c r="C120" s="352">
        <v>25</v>
      </c>
      <c r="D120" s="352" t="s">
        <v>184</v>
      </c>
      <c r="E120" s="353" t="s">
        <v>817</v>
      </c>
      <c r="F120" s="354" t="s">
        <v>818</v>
      </c>
      <c r="G120" s="355" t="s">
        <v>243</v>
      </c>
      <c r="H120" s="356">
        <v>6</v>
      </c>
      <c r="I120" s="357"/>
      <c r="J120" s="357">
        <f>ROUND(I120*H120,2)</f>
        <v>0</v>
      </c>
      <c r="K120" s="322" t="s">
        <v>1</v>
      </c>
      <c r="L120" s="147"/>
      <c r="M120" s="148"/>
      <c r="N120" s="149"/>
      <c r="O120" s="123"/>
      <c r="P120" s="123"/>
      <c r="Q120" s="123"/>
      <c r="R120" s="123"/>
      <c r="S120" s="123"/>
      <c r="T120" s="124"/>
      <c r="AR120" s="268"/>
      <c r="AT120" s="268"/>
      <c r="AU120" s="268"/>
      <c r="AY120" s="268"/>
      <c r="BE120" s="125"/>
      <c r="BF120" s="125"/>
      <c r="BG120" s="125"/>
      <c r="BH120" s="125"/>
      <c r="BI120" s="125"/>
      <c r="BJ120" s="268"/>
      <c r="BK120" s="125"/>
      <c r="BL120" s="268"/>
      <c r="BM120" s="268"/>
    </row>
    <row r="121" spans="1:65" s="10" customFormat="1" ht="16.5" customHeight="1" x14ac:dyDescent="0.25">
      <c r="A121" s="177"/>
      <c r="B121" s="385"/>
      <c r="C121" s="177"/>
      <c r="D121" s="225" t="s">
        <v>60</v>
      </c>
      <c r="E121" s="226" t="s">
        <v>656</v>
      </c>
      <c r="F121" s="226" t="s">
        <v>657</v>
      </c>
      <c r="G121" s="177"/>
      <c r="H121" s="177"/>
      <c r="I121" s="177"/>
      <c r="J121" s="256">
        <f>SUM(J122:J123)</f>
        <v>0</v>
      </c>
      <c r="L121" s="103"/>
      <c r="M121" s="107"/>
      <c r="N121" s="108"/>
      <c r="O121" s="108"/>
      <c r="P121" s="109">
        <f>SUM(P122:P123)</f>
        <v>0.38400000000000001</v>
      </c>
      <c r="Q121" s="108"/>
      <c r="R121" s="109">
        <f>SUM(R122:R123)</f>
        <v>4.0000000000000002E-4</v>
      </c>
      <c r="S121" s="108"/>
      <c r="T121" s="110">
        <f>SUM(T122:T123)</f>
        <v>0</v>
      </c>
      <c r="AR121" s="104" t="s">
        <v>69</v>
      </c>
      <c r="AT121" s="111" t="s">
        <v>60</v>
      </c>
      <c r="AU121" s="111" t="s">
        <v>67</v>
      </c>
      <c r="AY121" s="104" t="s">
        <v>110</v>
      </c>
      <c r="BK121" s="112">
        <f>SUM(BK122:BK123)</f>
        <v>0</v>
      </c>
    </row>
    <row r="122" spans="1:65" s="197" customFormat="1" ht="16.5" customHeight="1" x14ac:dyDescent="0.2">
      <c r="A122" s="247"/>
      <c r="B122" s="386"/>
      <c r="C122" s="181">
        <v>26</v>
      </c>
      <c r="D122" s="181" t="s">
        <v>112</v>
      </c>
      <c r="E122" s="182" t="s">
        <v>658</v>
      </c>
      <c r="F122" s="180" t="s">
        <v>659</v>
      </c>
      <c r="G122" s="183" t="s">
        <v>312</v>
      </c>
      <c r="H122" s="215">
        <v>1</v>
      </c>
      <c r="I122" s="179"/>
      <c r="J122" s="179">
        <f>ROUND(I122*H122,2)</f>
        <v>0</v>
      </c>
      <c r="K122" s="118" t="s">
        <v>505</v>
      </c>
      <c r="L122" s="24"/>
      <c r="M122" s="195" t="s">
        <v>1</v>
      </c>
      <c r="N122" s="122" t="s">
        <v>32</v>
      </c>
      <c r="O122" s="123">
        <v>0.38400000000000001</v>
      </c>
      <c r="P122" s="123">
        <f>O122*H122</f>
        <v>0.38400000000000001</v>
      </c>
      <c r="Q122" s="123">
        <v>0</v>
      </c>
      <c r="R122" s="123">
        <f>Q122*H122</f>
        <v>0</v>
      </c>
      <c r="S122" s="123">
        <v>0</v>
      </c>
      <c r="T122" s="124">
        <f>S122*H122</f>
        <v>0</v>
      </c>
      <c r="AR122" s="199" t="s">
        <v>199</v>
      </c>
      <c r="AT122" s="199" t="s">
        <v>112</v>
      </c>
      <c r="AU122" s="199" t="s">
        <v>69</v>
      </c>
      <c r="AY122" s="199" t="s">
        <v>110</v>
      </c>
      <c r="BE122" s="125">
        <f>IF(N122="základní",J122,0)</f>
        <v>0</v>
      </c>
      <c r="BF122" s="125">
        <f>IF(N122="snížená",J122,0)</f>
        <v>0</v>
      </c>
      <c r="BG122" s="125">
        <f>IF(N122="zákl. přenesená",J122,0)</f>
        <v>0</v>
      </c>
      <c r="BH122" s="125">
        <f>IF(N122="sníž. přenesená",J122,0)</f>
        <v>0</v>
      </c>
      <c r="BI122" s="125">
        <f>IF(N122="nulová",J122,0)</f>
        <v>0</v>
      </c>
      <c r="BJ122" s="199" t="s">
        <v>67</v>
      </c>
      <c r="BK122" s="125">
        <f>ROUND(I122*H122,2)</f>
        <v>0</v>
      </c>
      <c r="BL122" s="199" t="s">
        <v>199</v>
      </c>
      <c r="BM122" s="199" t="s">
        <v>660</v>
      </c>
    </row>
    <row r="123" spans="1:65" s="197" customFormat="1" ht="16.5" customHeight="1" x14ac:dyDescent="0.2">
      <c r="A123" s="247"/>
      <c r="B123" s="386"/>
      <c r="C123" s="219">
        <v>27</v>
      </c>
      <c r="D123" s="219" t="s">
        <v>184</v>
      </c>
      <c r="E123" s="220" t="s">
        <v>661</v>
      </c>
      <c r="F123" s="221" t="s">
        <v>662</v>
      </c>
      <c r="G123" s="222" t="s">
        <v>312</v>
      </c>
      <c r="H123" s="223">
        <v>1</v>
      </c>
      <c r="I123" s="224"/>
      <c r="J123" s="224">
        <f>ROUND(I123*H123,2)</f>
        <v>0</v>
      </c>
      <c r="K123" s="143" t="s">
        <v>505</v>
      </c>
      <c r="L123" s="147"/>
      <c r="M123" s="148" t="s">
        <v>1</v>
      </c>
      <c r="N123" s="149" t="s">
        <v>32</v>
      </c>
      <c r="O123" s="123">
        <v>0</v>
      </c>
      <c r="P123" s="123">
        <f>O123*H123</f>
        <v>0</v>
      </c>
      <c r="Q123" s="123">
        <v>4.0000000000000002E-4</v>
      </c>
      <c r="R123" s="123">
        <f>Q123*H123</f>
        <v>4.0000000000000002E-4</v>
      </c>
      <c r="S123" s="123">
        <v>0</v>
      </c>
      <c r="T123" s="124">
        <f>S123*H123</f>
        <v>0</v>
      </c>
      <c r="AR123" s="199" t="s">
        <v>296</v>
      </c>
      <c r="AT123" s="199" t="s">
        <v>184</v>
      </c>
      <c r="AU123" s="199" t="s">
        <v>69</v>
      </c>
      <c r="AY123" s="199" t="s">
        <v>110</v>
      </c>
      <c r="BE123" s="125">
        <f>IF(N123="základní",J123,0)</f>
        <v>0</v>
      </c>
      <c r="BF123" s="125">
        <f>IF(N123="snížená",J123,0)</f>
        <v>0</v>
      </c>
      <c r="BG123" s="125">
        <f>IF(N123="zákl. přenesená",J123,0)</f>
        <v>0</v>
      </c>
      <c r="BH123" s="125">
        <f>IF(N123="sníž. přenesená",J123,0)</f>
        <v>0</v>
      </c>
      <c r="BI123" s="125">
        <f>IF(N123="nulová",J123,0)</f>
        <v>0</v>
      </c>
      <c r="BJ123" s="199" t="s">
        <v>67</v>
      </c>
      <c r="BK123" s="125">
        <f>ROUND(I123*H123,2)</f>
        <v>0</v>
      </c>
      <c r="BL123" s="199" t="s">
        <v>199</v>
      </c>
      <c r="BM123" s="199" t="s">
        <v>663</v>
      </c>
    </row>
    <row r="124" spans="1:65" s="10" customFormat="1" ht="16.5" customHeight="1" x14ac:dyDescent="0.25">
      <c r="A124" s="177"/>
      <c r="B124" s="385"/>
      <c r="C124" s="235"/>
      <c r="D124" s="233"/>
      <c r="E124" s="234"/>
      <c r="F124" s="234"/>
      <c r="G124" s="235"/>
      <c r="H124" s="235"/>
      <c r="I124" s="235"/>
      <c r="J124" s="236"/>
      <c r="K124" s="108"/>
      <c r="L124" s="103"/>
      <c r="M124" s="107"/>
      <c r="N124" s="108"/>
      <c r="O124" s="108"/>
      <c r="P124" s="109">
        <f>SUM(P125:P126)</f>
        <v>0</v>
      </c>
      <c r="Q124" s="108"/>
      <c r="R124" s="109">
        <f>SUM(R125:R126)</f>
        <v>0</v>
      </c>
      <c r="S124" s="108"/>
      <c r="T124" s="110">
        <f>SUM(T125:T126)</f>
        <v>0</v>
      </c>
      <c r="AR124" s="104" t="s">
        <v>69</v>
      </c>
      <c r="AT124" s="111" t="s">
        <v>60</v>
      </c>
      <c r="AU124" s="111" t="s">
        <v>67</v>
      </c>
      <c r="AY124" s="104" t="s">
        <v>110</v>
      </c>
      <c r="BK124" s="112">
        <f>SUM(BK125:BK126)</f>
        <v>0</v>
      </c>
    </row>
    <row r="125" spans="1:65" s="197" customFormat="1" ht="16.5" customHeight="1" x14ac:dyDescent="0.25">
      <c r="A125" s="247"/>
      <c r="B125" s="386"/>
      <c r="C125" s="230"/>
      <c r="D125" s="225" t="s">
        <v>60</v>
      </c>
      <c r="E125" s="226">
        <v>6</v>
      </c>
      <c r="F125" s="226" t="s">
        <v>632</v>
      </c>
      <c r="G125" s="177"/>
      <c r="H125" s="177"/>
      <c r="I125" s="177"/>
      <c r="J125" s="256">
        <f>SUM(J127:J128)</f>
        <v>0</v>
      </c>
      <c r="K125" s="208"/>
      <c r="L125" s="103"/>
      <c r="M125" s="195" t="s">
        <v>1</v>
      </c>
      <c r="N125" s="122" t="s">
        <v>32</v>
      </c>
      <c r="O125" s="123">
        <v>0.22</v>
      </c>
      <c r="P125" s="123">
        <f>O125*H125</f>
        <v>0</v>
      </c>
      <c r="Q125" s="123">
        <v>0</v>
      </c>
      <c r="R125" s="123">
        <f>Q125*H125</f>
        <v>0</v>
      </c>
      <c r="S125" s="123">
        <v>0</v>
      </c>
      <c r="T125" s="124">
        <f>S125*H125</f>
        <v>0</v>
      </c>
      <c r="AR125" s="199" t="s">
        <v>199</v>
      </c>
      <c r="AT125" s="199" t="s">
        <v>112</v>
      </c>
      <c r="AU125" s="199" t="s">
        <v>69</v>
      </c>
      <c r="AY125" s="199" t="s">
        <v>110</v>
      </c>
      <c r="BE125" s="125">
        <f>IF(N125="základní",J125,0)</f>
        <v>0</v>
      </c>
      <c r="BF125" s="125">
        <f>IF(N125="snížená",J125,0)</f>
        <v>0</v>
      </c>
      <c r="BG125" s="125">
        <f>IF(N125="zákl. přenesená",J125,0)</f>
        <v>0</v>
      </c>
      <c r="BH125" s="125">
        <f>IF(N125="sníž. přenesená",J125,0)</f>
        <v>0</v>
      </c>
      <c r="BI125" s="125">
        <f>IF(N125="nulová",J125,0)</f>
        <v>0</v>
      </c>
      <c r="BJ125" s="199" t="s">
        <v>67</v>
      </c>
      <c r="BK125" s="125">
        <f>ROUND(I125*H125,2)</f>
        <v>0</v>
      </c>
      <c r="BL125" s="199" t="s">
        <v>199</v>
      </c>
      <c r="BM125" s="199" t="s">
        <v>668</v>
      </c>
    </row>
    <row r="126" spans="1:65" s="197" customFormat="1" ht="16.5" customHeight="1" x14ac:dyDescent="0.2">
      <c r="A126" s="247"/>
      <c r="B126" s="386"/>
      <c r="C126" s="247"/>
      <c r="D126" s="247"/>
      <c r="E126" s="247"/>
      <c r="F126" s="247"/>
      <c r="G126" s="247"/>
      <c r="H126" s="247"/>
      <c r="I126" s="247"/>
      <c r="J126" s="247"/>
      <c r="L126" s="103"/>
      <c r="M126" s="148" t="s">
        <v>1</v>
      </c>
      <c r="N126" s="149" t="s">
        <v>32</v>
      </c>
      <c r="O126" s="123">
        <v>0</v>
      </c>
      <c r="P126" s="123">
        <f>O126*H126</f>
        <v>0</v>
      </c>
      <c r="Q126" s="123">
        <v>0.55000000000000004</v>
      </c>
      <c r="R126" s="123">
        <f>Q126*H126</f>
        <v>0</v>
      </c>
      <c r="S126" s="123">
        <v>0</v>
      </c>
      <c r="T126" s="124">
        <f>S126*H126</f>
        <v>0</v>
      </c>
      <c r="AR126" s="199" t="s">
        <v>296</v>
      </c>
      <c r="AT126" s="199" t="s">
        <v>184</v>
      </c>
      <c r="AU126" s="199" t="s">
        <v>69</v>
      </c>
      <c r="AY126" s="199" t="s">
        <v>110</v>
      </c>
      <c r="BE126" s="125">
        <f>IF(N126="základní",J126,0)</f>
        <v>0</v>
      </c>
      <c r="BF126" s="125">
        <f>IF(N126="snížená",J126,0)</f>
        <v>0</v>
      </c>
      <c r="BG126" s="125">
        <f>IF(N126="zákl. přenesená",J126,0)</f>
        <v>0</v>
      </c>
      <c r="BH126" s="125">
        <f>IF(N126="sníž. přenesená",J126,0)</f>
        <v>0</v>
      </c>
      <c r="BI126" s="125">
        <f>IF(N126="nulová",J126,0)</f>
        <v>0</v>
      </c>
      <c r="BJ126" s="199" t="s">
        <v>67</v>
      </c>
      <c r="BK126" s="125">
        <f>ROUND(I126*H126,2)</f>
        <v>0</v>
      </c>
      <c r="BL126" s="199" t="s">
        <v>199</v>
      </c>
      <c r="BM126" s="199" t="s">
        <v>671</v>
      </c>
    </row>
    <row r="127" spans="1:65" s="10" customFormat="1" ht="16.5" customHeight="1" x14ac:dyDescent="0.2">
      <c r="A127" s="177"/>
      <c r="B127" s="385"/>
      <c r="C127" s="181">
        <v>28</v>
      </c>
      <c r="D127" s="181" t="s">
        <v>112</v>
      </c>
      <c r="E127" s="216" t="s">
        <v>710</v>
      </c>
      <c r="F127" s="217" t="s">
        <v>711</v>
      </c>
      <c r="G127" s="218" t="s">
        <v>115</v>
      </c>
      <c r="H127" s="215">
        <v>38</v>
      </c>
      <c r="I127" s="179"/>
      <c r="J127" s="179">
        <f t="shared" ref="J127:J128" si="4">ROUND(I127*H127,2)</f>
        <v>0</v>
      </c>
      <c r="K127" s="162" t="s">
        <v>505</v>
      </c>
      <c r="L127" s="103"/>
      <c r="M127" s="107"/>
      <c r="N127" s="108"/>
      <c r="O127" s="108"/>
      <c r="P127" s="109">
        <f>SUM(P128:P129)</f>
        <v>4.0459999999999994</v>
      </c>
      <c r="Q127" s="108"/>
      <c r="R127" s="109">
        <f>SUM(R128:R129)</f>
        <v>1.1200000000000001E-3</v>
      </c>
      <c r="S127" s="108"/>
      <c r="T127" s="110">
        <f>SUM(T128:T129)</f>
        <v>0</v>
      </c>
      <c r="AR127" s="104" t="s">
        <v>69</v>
      </c>
      <c r="AT127" s="111" t="s">
        <v>60</v>
      </c>
      <c r="AU127" s="111" t="s">
        <v>67</v>
      </c>
      <c r="AY127" s="104" t="s">
        <v>110</v>
      </c>
      <c r="BK127" s="112">
        <f>SUM(BK128:BK129)</f>
        <v>0</v>
      </c>
    </row>
    <row r="128" spans="1:65" s="197" customFormat="1" ht="20.399999999999999" x14ac:dyDescent="0.2">
      <c r="A128" s="247"/>
      <c r="B128" s="386"/>
      <c r="C128" s="181">
        <v>29</v>
      </c>
      <c r="D128" s="181" t="s">
        <v>112</v>
      </c>
      <c r="E128" s="216" t="s">
        <v>712</v>
      </c>
      <c r="F128" s="217" t="s">
        <v>713</v>
      </c>
      <c r="G128" s="218" t="s">
        <v>115</v>
      </c>
      <c r="H128" s="215">
        <v>14</v>
      </c>
      <c r="I128" s="179"/>
      <c r="J128" s="179">
        <f t="shared" si="4"/>
        <v>0</v>
      </c>
      <c r="K128" s="162" t="s">
        <v>505</v>
      </c>
      <c r="L128" s="103"/>
      <c r="M128" s="195" t="s">
        <v>1</v>
      </c>
      <c r="N128" s="122" t="s">
        <v>32</v>
      </c>
      <c r="O128" s="123">
        <v>0.28899999999999998</v>
      </c>
      <c r="P128" s="123">
        <f>O128*H128</f>
        <v>4.0459999999999994</v>
      </c>
      <c r="Q128" s="123">
        <v>8.0000000000000007E-5</v>
      </c>
      <c r="R128" s="123">
        <f>Q128*H128</f>
        <v>1.1200000000000001E-3</v>
      </c>
      <c r="S128" s="123">
        <v>0</v>
      </c>
      <c r="T128" s="124">
        <f>S128*H128</f>
        <v>0</v>
      </c>
      <c r="AR128" s="199" t="s">
        <v>199</v>
      </c>
      <c r="AT128" s="199" t="s">
        <v>112</v>
      </c>
      <c r="AU128" s="199" t="s">
        <v>69</v>
      </c>
      <c r="AY128" s="199" t="s">
        <v>110</v>
      </c>
      <c r="BE128" s="125">
        <f>IF(N128="základní",J128,0)</f>
        <v>0</v>
      </c>
      <c r="BF128" s="125">
        <f>IF(N128="snížená",J128,0)</f>
        <v>0</v>
      </c>
      <c r="BG128" s="125">
        <f>IF(N128="zákl. přenesená",J128,0)</f>
        <v>0</v>
      </c>
      <c r="BH128" s="125">
        <f>IF(N128="sníž. přenesená",J128,0)</f>
        <v>0</v>
      </c>
      <c r="BI128" s="125">
        <f>IF(N128="nulová",J128,0)</f>
        <v>0</v>
      </c>
      <c r="BJ128" s="199" t="s">
        <v>67</v>
      </c>
      <c r="BK128" s="125">
        <f>ROUND(I128*H128,2)</f>
        <v>0</v>
      </c>
      <c r="BL128" s="199" t="s">
        <v>199</v>
      </c>
      <c r="BM128" s="199" t="s">
        <v>676</v>
      </c>
    </row>
    <row r="129" spans="1:65" s="197" customFormat="1" ht="16.5" customHeight="1" x14ac:dyDescent="0.2">
      <c r="A129" s="247"/>
      <c r="B129" s="386"/>
      <c r="C129" s="230"/>
      <c r="D129" s="230"/>
      <c r="E129" s="240"/>
      <c r="F129" s="231"/>
      <c r="G129" s="241"/>
      <c r="H129" s="242"/>
      <c r="I129" s="243"/>
      <c r="J129" s="243"/>
      <c r="K129" s="208"/>
      <c r="L129" s="103"/>
      <c r="M129" s="148" t="s">
        <v>1</v>
      </c>
      <c r="N129" s="149" t="s">
        <v>32</v>
      </c>
      <c r="O129" s="123">
        <v>0</v>
      </c>
      <c r="P129" s="123">
        <f>O129*H129</f>
        <v>0</v>
      </c>
      <c r="Q129" s="123">
        <v>1</v>
      </c>
      <c r="R129" s="123">
        <f>Q129*H129</f>
        <v>0</v>
      </c>
      <c r="S129" s="123">
        <v>0</v>
      </c>
      <c r="T129" s="124">
        <f>S129*H129</f>
        <v>0</v>
      </c>
      <c r="AR129" s="199" t="s">
        <v>158</v>
      </c>
      <c r="AT129" s="199" t="s">
        <v>184</v>
      </c>
      <c r="AU129" s="199" t="s">
        <v>69</v>
      </c>
      <c r="AY129" s="199" t="s">
        <v>110</v>
      </c>
      <c r="BE129" s="125">
        <f>IF(N129="základní",J129,0)</f>
        <v>0</v>
      </c>
      <c r="BF129" s="125">
        <f>IF(N129="snížená",J129,0)</f>
        <v>0</v>
      </c>
      <c r="BG129" s="125">
        <f>IF(N129="zákl. přenesená",J129,0)</f>
        <v>0</v>
      </c>
      <c r="BH129" s="125">
        <f>IF(N129="sníž. přenesená",J129,0)</f>
        <v>0</v>
      </c>
      <c r="BI129" s="125">
        <f>IF(N129="nulová",J129,0)</f>
        <v>0</v>
      </c>
      <c r="BJ129" s="199" t="s">
        <v>67</v>
      </c>
      <c r="BK129" s="125">
        <f>ROUND(I129*H129,2)</f>
        <v>0</v>
      </c>
      <c r="BL129" s="199" t="s">
        <v>116</v>
      </c>
      <c r="BM129" s="199" t="s">
        <v>679</v>
      </c>
    </row>
    <row r="130" spans="1:65" s="10" customFormat="1" ht="16.5" customHeight="1" x14ac:dyDescent="0.25">
      <c r="A130" s="177"/>
      <c r="B130" s="385"/>
      <c r="C130" s="177"/>
      <c r="D130" s="225" t="s">
        <v>60</v>
      </c>
      <c r="E130" s="226" t="s">
        <v>680</v>
      </c>
      <c r="F130" s="226" t="s">
        <v>681</v>
      </c>
      <c r="G130" s="177"/>
      <c r="H130" s="177"/>
      <c r="I130" s="177"/>
      <c r="J130" s="256">
        <f>SUM(J131:J133)</f>
        <v>0</v>
      </c>
      <c r="L130" s="103"/>
      <c r="M130" s="107"/>
      <c r="N130" s="108"/>
      <c r="O130" s="108"/>
      <c r="P130" s="109">
        <f>SUM(P131:P134)</f>
        <v>4.4659999999999993</v>
      </c>
      <c r="Q130" s="108"/>
      <c r="R130" s="109">
        <f>SUM(R131:R134)</f>
        <v>6.3E-3</v>
      </c>
      <c r="S130" s="108"/>
      <c r="T130" s="110">
        <f>SUM(T131:T134)</f>
        <v>0</v>
      </c>
      <c r="AR130" s="104" t="s">
        <v>69</v>
      </c>
      <c r="AT130" s="111" t="s">
        <v>60</v>
      </c>
      <c r="AU130" s="111" t="s">
        <v>67</v>
      </c>
      <c r="AY130" s="104" t="s">
        <v>110</v>
      </c>
      <c r="BK130" s="112">
        <f>SUM(BK131:BK134)</f>
        <v>0</v>
      </c>
    </row>
    <row r="131" spans="1:65" s="197" customFormat="1" ht="16.5" customHeight="1" x14ac:dyDescent="0.2">
      <c r="A131" s="247"/>
      <c r="B131" s="386"/>
      <c r="C131" s="181">
        <v>30</v>
      </c>
      <c r="D131" s="181" t="s">
        <v>112</v>
      </c>
      <c r="E131" s="182" t="s">
        <v>682</v>
      </c>
      <c r="F131" s="180" t="s">
        <v>683</v>
      </c>
      <c r="G131" s="183" t="s">
        <v>115</v>
      </c>
      <c r="H131" s="215">
        <v>14</v>
      </c>
      <c r="I131" s="179"/>
      <c r="J131" s="179">
        <f>ROUND(I131*H131,2)</f>
        <v>0</v>
      </c>
      <c r="K131" s="118" t="s">
        <v>607</v>
      </c>
      <c r="L131" s="24"/>
      <c r="M131" s="195" t="s">
        <v>1</v>
      </c>
      <c r="N131" s="122" t="s">
        <v>32</v>
      </c>
      <c r="O131" s="123">
        <v>0.21099999999999999</v>
      </c>
      <c r="P131" s="123">
        <f>O131*H131</f>
        <v>2.9539999999999997</v>
      </c>
      <c r="Q131" s="123">
        <v>3.3E-4</v>
      </c>
      <c r="R131" s="123">
        <f>Q131*H131</f>
        <v>4.62E-3</v>
      </c>
      <c r="S131" s="123">
        <v>0</v>
      </c>
      <c r="T131" s="124">
        <f>S131*H131</f>
        <v>0</v>
      </c>
      <c r="AR131" s="199" t="s">
        <v>199</v>
      </c>
      <c r="AT131" s="199" t="s">
        <v>112</v>
      </c>
      <c r="AU131" s="199" t="s">
        <v>69</v>
      </c>
      <c r="AY131" s="199" t="s">
        <v>110</v>
      </c>
      <c r="BE131" s="125">
        <f>IF(N131="základní",J131,0)</f>
        <v>0</v>
      </c>
      <c r="BF131" s="125">
        <f>IF(N131="snížená",J131,0)</f>
        <v>0</v>
      </c>
      <c r="BG131" s="125">
        <f>IF(N131="zákl. přenesená",J131,0)</f>
        <v>0</v>
      </c>
      <c r="BH131" s="125">
        <f>IF(N131="sníž. přenesená",J131,0)</f>
        <v>0</v>
      </c>
      <c r="BI131" s="125">
        <f>IF(N131="nulová",J131,0)</f>
        <v>0</v>
      </c>
      <c r="BJ131" s="199" t="s">
        <v>67</v>
      </c>
      <c r="BK131" s="125">
        <f>ROUND(I131*H131,2)</f>
        <v>0</v>
      </c>
      <c r="BL131" s="199" t="s">
        <v>199</v>
      </c>
      <c r="BM131" s="199" t="s">
        <v>684</v>
      </c>
    </row>
    <row r="132" spans="1:65" s="11" customFormat="1" ht="16.5" customHeight="1" x14ac:dyDescent="0.2">
      <c r="A132" s="178"/>
      <c r="B132" s="387"/>
      <c r="C132" s="178"/>
      <c r="D132" s="248" t="s">
        <v>118</v>
      </c>
      <c r="E132" s="249" t="s">
        <v>1</v>
      </c>
      <c r="F132" s="358">
        <v>14</v>
      </c>
      <c r="G132" s="178"/>
      <c r="H132" s="359">
        <v>14</v>
      </c>
      <c r="I132" s="178"/>
      <c r="J132" s="178"/>
      <c r="L132" s="126"/>
      <c r="M132" s="131"/>
      <c r="N132" s="132"/>
      <c r="O132" s="132"/>
      <c r="P132" s="132"/>
      <c r="Q132" s="132"/>
      <c r="R132" s="132"/>
      <c r="S132" s="132"/>
      <c r="T132" s="133"/>
      <c r="AT132" s="128" t="s">
        <v>118</v>
      </c>
      <c r="AU132" s="128" t="s">
        <v>69</v>
      </c>
      <c r="AV132" s="11" t="s">
        <v>69</v>
      </c>
      <c r="AW132" s="11" t="s">
        <v>24</v>
      </c>
      <c r="AX132" s="11" t="s">
        <v>67</v>
      </c>
      <c r="AY132" s="128" t="s">
        <v>110</v>
      </c>
    </row>
    <row r="133" spans="1:65" s="197" customFormat="1" ht="16.5" customHeight="1" x14ac:dyDescent="0.2">
      <c r="A133" s="247"/>
      <c r="B133" s="386"/>
      <c r="C133" s="181">
        <v>31</v>
      </c>
      <c r="D133" s="181" t="s">
        <v>112</v>
      </c>
      <c r="E133" s="182" t="s">
        <v>685</v>
      </c>
      <c r="F133" s="180" t="s">
        <v>686</v>
      </c>
      <c r="G133" s="183" t="s">
        <v>115</v>
      </c>
      <c r="H133" s="215">
        <v>14</v>
      </c>
      <c r="I133" s="179"/>
      <c r="J133" s="179">
        <f>ROUND(I133*H133,2)</f>
        <v>0</v>
      </c>
      <c r="K133" s="118" t="s">
        <v>607</v>
      </c>
      <c r="L133" s="24"/>
      <c r="M133" s="195" t="s">
        <v>1</v>
      </c>
      <c r="N133" s="122" t="s">
        <v>32</v>
      </c>
      <c r="O133" s="123">
        <v>0.108</v>
      </c>
      <c r="P133" s="123">
        <f>O133*H133</f>
        <v>1.512</v>
      </c>
      <c r="Q133" s="123">
        <v>1.2E-4</v>
      </c>
      <c r="R133" s="123">
        <f>Q133*H133</f>
        <v>1.6800000000000001E-3</v>
      </c>
      <c r="S133" s="123">
        <v>0</v>
      </c>
      <c r="T133" s="124">
        <f>S133*H133</f>
        <v>0</v>
      </c>
      <c r="AR133" s="199" t="s">
        <v>199</v>
      </c>
      <c r="AT133" s="199" t="s">
        <v>112</v>
      </c>
      <c r="AU133" s="199" t="s">
        <v>69</v>
      </c>
      <c r="AY133" s="199" t="s">
        <v>110</v>
      </c>
      <c r="BE133" s="125">
        <f>IF(N133="základní",J133,0)</f>
        <v>0</v>
      </c>
      <c r="BF133" s="125">
        <f>IF(N133="snížená",J133,0)</f>
        <v>0</v>
      </c>
      <c r="BG133" s="125">
        <f>IF(N133="zákl. přenesená",J133,0)</f>
        <v>0</v>
      </c>
      <c r="BH133" s="125">
        <f>IF(N133="sníž. přenesená",J133,0)</f>
        <v>0</v>
      </c>
      <c r="BI133" s="125">
        <f>IF(N133="nulová",J133,0)</f>
        <v>0</v>
      </c>
      <c r="BJ133" s="199" t="s">
        <v>67</v>
      </c>
      <c r="BK133" s="125">
        <f>ROUND(I133*H133,2)</f>
        <v>0</v>
      </c>
      <c r="BL133" s="199" t="s">
        <v>199</v>
      </c>
      <c r="BM133" s="199" t="s">
        <v>687</v>
      </c>
    </row>
    <row r="134" spans="1:65" s="11" customFormat="1" ht="16.5" customHeight="1" x14ac:dyDescent="0.2">
      <c r="A134" s="178"/>
      <c r="B134" s="387"/>
      <c r="C134" s="178"/>
      <c r="D134" s="248" t="s">
        <v>118</v>
      </c>
      <c r="E134" s="249" t="s">
        <v>1</v>
      </c>
      <c r="F134" s="358">
        <v>14</v>
      </c>
      <c r="G134" s="178"/>
      <c r="H134" s="359">
        <v>14</v>
      </c>
      <c r="I134" s="178"/>
      <c r="J134" s="178"/>
      <c r="L134" s="126"/>
      <c r="M134" s="131"/>
      <c r="N134" s="132"/>
      <c r="O134" s="132"/>
      <c r="P134" s="132"/>
      <c r="Q134" s="132"/>
      <c r="R134" s="132"/>
      <c r="S134" s="132"/>
      <c r="T134" s="133"/>
      <c r="AT134" s="128" t="s">
        <v>118</v>
      </c>
      <c r="AU134" s="128" t="s">
        <v>69</v>
      </c>
      <c r="AV134" s="11" t="s">
        <v>69</v>
      </c>
      <c r="AW134" s="11" t="s">
        <v>24</v>
      </c>
      <c r="AX134" s="11" t="s">
        <v>67</v>
      </c>
      <c r="AY134" s="128" t="s">
        <v>110</v>
      </c>
    </row>
    <row r="135" spans="1:65" s="10" customFormat="1" ht="16.5" customHeight="1" x14ac:dyDescent="0.25">
      <c r="A135" s="177"/>
      <c r="B135" s="385"/>
      <c r="C135" s="177"/>
      <c r="D135" s="225" t="s">
        <v>60</v>
      </c>
      <c r="E135" s="226" t="s">
        <v>688</v>
      </c>
      <c r="F135" s="226" t="s">
        <v>689</v>
      </c>
      <c r="G135" s="177"/>
      <c r="H135" s="177"/>
      <c r="I135" s="177"/>
      <c r="J135" s="256">
        <f>SUM(J136:J139)</f>
        <v>0</v>
      </c>
      <c r="L135" s="103"/>
      <c r="M135" s="107"/>
      <c r="N135" s="108"/>
      <c r="O135" s="108"/>
      <c r="P135" s="109">
        <f>SUM(P136:P141)</f>
        <v>6.6039999999999992</v>
      </c>
      <c r="Q135" s="108"/>
      <c r="R135" s="109">
        <f>SUM(R136:R141)</f>
        <v>5.8760000000000007E-2</v>
      </c>
      <c r="S135" s="108"/>
      <c r="T135" s="110">
        <f>SUM(T136:T141)</f>
        <v>1.6119999999999999E-2</v>
      </c>
      <c r="AR135" s="104" t="s">
        <v>69</v>
      </c>
      <c r="AT135" s="111" t="s">
        <v>60</v>
      </c>
      <c r="AU135" s="111" t="s">
        <v>67</v>
      </c>
      <c r="AY135" s="104" t="s">
        <v>110</v>
      </c>
      <c r="BK135" s="112">
        <f>SUM(BK136:BK141)</f>
        <v>0</v>
      </c>
    </row>
    <row r="136" spans="1:65" s="197" customFormat="1" ht="16.5" customHeight="1" x14ac:dyDescent="0.2">
      <c r="A136" s="247"/>
      <c r="B136" s="386"/>
      <c r="C136" s="181">
        <v>32</v>
      </c>
      <c r="D136" s="181" t="s">
        <v>112</v>
      </c>
      <c r="E136" s="182" t="s">
        <v>690</v>
      </c>
      <c r="F136" s="180" t="s">
        <v>691</v>
      </c>
      <c r="G136" s="183" t="s">
        <v>115</v>
      </c>
      <c r="H136" s="215">
        <f>14+38</f>
        <v>52</v>
      </c>
      <c r="I136" s="179"/>
      <c r="J136" s="179">
        <f>ROUND(I136*H136,2)</f>
        <v>0</v>
      </c>
      <c r="K136" s="118" t="s">
        <v>607</v>
      </c>
      <c r="L136" s="24"/>
      <c r="M136" s="195" t="s">
        <v>1</v>
      </c>
      <c r="N136" s="122" t="s">
        <v>32</v>
      </c>
      <c r="O136" s="123">
        <v>7.3999999999999996E-2</v>
      </c>
      <c r="P136" s="123">
        <f>O136*H136</f>
        <v>3.8479999999999999</v>
      </c>
      <c r="Q136" s="123">
        <v>1E-3</v>
      </c>
      <c r="R136" s="123">
        <f>Q136*H136</f>
        <v>5.2000000000000005E-2</v>
      </c>
      <c r="S136" s="123">
        <v>3.1E-4</v>
      </c>
      <c r="T136" s="124">
        <f>S136*H136</f>
        <v>1.6119999999999999E-2</v>
      </c>
      <c r="AR136" s="199" t="s">
        <v>199</v>
      </c>
      <c r="AT136" s="199" t="s">
        <v>112</v>
      </c>
      <c r="AU136" s="199" t="s">
        <v>69</v>
      </c>
      <c r="AY136" s="199" t="s">
        <v>110</v>
      </c>
      <c r="BE136" s="125">
        <f>IF(N136="základní",J136,0)</f>
        <v>0</v>
      </c>
      <c r="BF136" s="125">
        <f>IF(N136="snížená",J136,0)</f>
        <v>0</v>
      </c>
      <c r="BG136" s="125">
        <f>IF(N136="zákl. přenesená",J136,0)</f>
        <v>0</v>
      </c>
      <c r="BH136" s="125">
        <f>IF(N136="sníž. přenesená",J136,0)</f>
        <v>0</v>
      </c>
      <c r="BI136" s="125">
        <f>IF(N136="nulová",J136,0)</f>
        <v>0</v>
      </c>
      <c r="BJ136" s="199" t="s">
        <v>67</v>
      </c>
      <c r="BK136" s="125">
        <f>ROUND(I136*H136,2)</f>
        <v>0</v>
      </c>
      <c r="BL136" s="199" t="s">
        <v>199</v>
      </c>
      <c r="BM136" s="199" t="s">
        <v>692</v>
      </c>
    </row>
    <row r="137" spans="1:65" s="197" customFormat="1" ht="28.8" x14ac:dyDescent="0.2">
      <c r="A137" s="247"/>
      <c r="B137" s="376"/>
      <c r="C137" s="247"/>
      <c r="D137" s="248" t="s">
        <v>245</v>
      </c>
      <c r="E137" s="247"/>
      <c r="F137" s="360" t="s">
        <v>709</v>
      </c>
      <c r="G137" s="247"/>
      <c r="H137" s="247"/>
      <c r="I137" s="247"/>
      <c r="J137" s="247"/>
      <c r="L137" s="24"/>
      <c r="M137" s="151"/>
      <c r="N137" s="46"/>
      <c r="O137" s="46"/>
      <c r="P137" s="46"/>
      <c r="Q137" s="46"/>
      <c r="R137" s="46"/>
      <c r="S137" s="46"/>
      <c r="T137" s="47"/>
      <c r="AT137" s="199" t="s">
        <v>245</v>
      </c>
      <c r="AU137" s="199" t="s">
        <v>69</v>
      </c>
    </row>
    <row r="138" spans="1:65" s="11" customFormat="1" ht="16.5" customHeight="1" x14ac:dyDescent="0.2">
      <c r="A138" s="178"/>
      <c r="B138" s="387"/>
      <c r="C138" s="178"/>
      <c r="D138" s="248" t="s">
        <v>118</v>
      </c>
      <c r="E138" s="249" t="s">
        <v>1</v>
      </c>
      <c r="F138" s="358"/>
      <c r="G138" s="178"/>
      <c r="H138" s="359">
        <v>52</v>
      </c>
      <c r="I138" s="178"/>
      <c r="J138" s="178"/>
      <c r="L138" s="126"/>
      <c r="M138" s="131"/>
      <c r="N138" s="132"/>
      <c r="O138" s="132"/>
      <c r="P138" s="132"/>
      <c r="Q138" s="132"/>
      <c r="R138" s="132"/>
      <c r="S138" s="132"/>
      <c r="T138" s="133"/>
      <c r="AT138" s="128" t="s">
        <v>118</v>
      </c>
      <c r="AU138" s="128" t="s">
        <v>69</v>
      </c>
      <c r="AV138" s="11" t="s">
        <v>69</v>
      </c>
      <c r="AW138" s="11" t="s">
        <v>24</v>
      </c>
      <c r="AX138" s="11" t="s">
        <v>67</v>
      </c>
      <c r="AY138" s="128" t="s">
        <v>110</v>
      </c>
    </row>
    <row r="139" spans="1:65" s="197" customFormat="1" ht="16.5" customHeight="1" x14ac:dyDescent="0.2">
      <c r="A139" s="247"/>
      <c r="B139" s="386"/>
      <c r="C139" s="181">
        <v>33</v>
      </c>
      <c r="D139" s="181" t="s">
        <v>112</v>
      </c>
      <c r="E139" s="182" t="s">
        <v>694</v>
      </c>
      <c r="F139" s="180" t="s">
        <v>695</v>
      </c>
      <c r="G139" s="183" t="s">
        <v>115</v>
      </c>
      <c r="H139" s="215">
        <v>52</v>
      </c>
      <c r="I139" s="179"/>
      <c r="J139" s="179">
        <f>ROUND(I139*H139,2)</f>
        <v>0</v>
      </c>
      <c r="K139" s="118" t="s">
        <v>607</v>
      </c>
      <c r="L139" s="24"/>
      <c r="M139" s="195" t="s">
        <v>1</v>
      </c>
      <c r="N139" s="122" t="s">
        <v>32</v>
      </c>
      <c r="O139" s="123">
        <v>5.2999999999999999E-2</v>
      </c>
      <c r="P139" s="123">
        <f>O139*H139</f>
        <v>2.7559999999999998</v>
      </c>
      <c r="Q139" s="123">
        <v>1.2999999999999999E-4</v>
      </c>
      <c r="R139" s="123">
        <f>Q139*H139</f>
        <v>6.7599999999999995E-3</v>
      </c>
      <c r="S139" s="123">
        <v>0</v>
      </c>
      <c r="T139" s="124">
        <f>S139*H139</f>
        <v>0</v>
      </c>
      <c r="AR139" s="199" t="s">
        <v>199</v>
      </c>
      <c r="AT139" s="199" t="s">
        <v>112</v>
      </c>
      <c r="AU139" s="199" t="s">
        <v>69</v>
      </c>
      <c r="AY139" s="199" t="s">
        <v>110</v>
      </c>
      <c r="BE139" s="125">
        <f>IF(N139="základní",J139,0)</f>
        <v>0</v>
      </c>
      <c r="BF139" s="125">
        <f>IF(N139="snížená",J139,0)</f>
        <v>0</v>
      </c>
      <c r="BG139" s="125">
        <f>IF(N139="zákl. přenesená",J139,0)</f>
        <v>0</v>
      </c>
      <c r="BH139" s="125">
        <f>IF(N139="sníž. přenesená",J139,0)</f>
        <v>0</v>
      </c>
      <c r="BI139" s="125">
        <f>IF(N139="nulová",J139,0)</f>
        <v>0</v>
      </c>
      <c r="BJ139" s="199" t="s">
        <v>67</v>
      </c>
      <c r="BK139" s="125">
        <f>ROUND(I139*H139,2)</f>
        <v>0</v>
      </c>
      <c r="BL139" s="199" t="s">
        <v>199</v>
      </c>
      <c r="BM139" s="199" t="s">
        <v>696</v>
      </c>
    </row>
    <row r="140" spans="1:65" s="197" customFormat="1" ht="28.8" x14ac:dyDescent="0.2">
      <c r="A140" s="247"/>
      <c r="B140" s="376"/>
      <c r="C140" s="247"/>
      <c r="D140" s="248" t="s">
        <v>245</v>
      </c>
      <c r="E140" s="247"/>
      <c r="F140" s="360" t="s">
        <v>709</v>
      </c>
      <c r="G140" s="247"/>
      <c r="H140" s="247"/>
      <c r="I140" s="247"/>
      <c r="J140" s="247"/>
      <c r="L140" s="24"/>
      <c r="M140" s="151"/>
      <c r="N140" s="46"/>
      <c r="O140" s="46"/>
      <c r="P140" s="46"/>
      <c r="Q140" s="46"/>
      <c r="R140" s="46"/>
      <c r="S140" s="46"/>
      <c r="T140" s="47"/>
      <c r="AT140" s="199" t="s">
        <v>245</v>
      </c>
      <c r="AU140" s="199" t="s">
        <v>69</v>
      </c>
    </row>
    <row r="141" spans="1:65" s="11" customFormat="1" ht="16.5" customHeight="1" x14ac:dyDescent="0.2">
      <c r="A141" s="178"/>
      <c r="B141" s="387"/>
      <c r="C141" s="178"/>
      <c r="D141" s="248" t="s">
        <v>118</v>
      </c>
      <c r="E141" s="249" t="s">
        <v>1</v>
      </c>
      <c r="F141" s="358"/>
      <c r="G141" s="178"/>
      <c r="H141" s="359">
        <v>52</v>
      </c>
      <c r="I141" s="178"/>
      <c r="J141" s="178"/>
      <c r="L141" s="126"/>
      <c r="M141" s="131"/>
      <c r="N141" s="132"/>
      <c r="O141" s="132"/>
      <c r="P141" s="132"/>
      <c r="Q141" s="132"/>
      <c r="R141" s="132"/>
      <c r="S141" s="132"/>
      <c r="T141" s="133"/>
      <c r="AT141" s="128" t="s">
        <v>118</v>
      </c>
      <c r="AU141" s="128" t="s">
        <v>69</v>
      </c>
      <c r="AV141" s="11" t="s">
        <v>69</v>
      </c>
      <c r="AW141" s="11" t="s">
        <v>24</v>
      </c>
      <c r="AX141" s="11" t="s">
        <v>67</v>
      </c>
      <c r="AY141" s="128" t="s">
        <v>110</v>
      </c>
    </row>
    <row r="142" spans="1:65" s="10" customFormat="1" ht="16.5" customHeight="1" x14ac:dyDescent="0.25">
      <c r="A142" s="177"/>
      <c r="B142" s="385"/>
      <c r="C142" s="177"/>
      <c r="D142" s="225" t="s">
        <v>60</v>
      </c>
      <c r="E142" s="227" t="s">
        <v>184</v>
      </c>
      <c r="F142" s="227" t="s">
        <v>697</v>
      </c>
      <c r="G142" s="177"/>
      <c r="H142" s="177"/>
      <c r="I142" s="177"/>
      <c r="J142" s="255">
        <f>SUM(J143,J146)</f>
        <v>0</v>
      </c>
      <c r="L142" s="103"/>
      <c r="M142" s="107"/>
      <c r="N142" s="108"/>
      <c r="O142" s="108"/>
      <c r="P142" s="109">
        <f>P143</f>
        <v>0.91999999999999993</v>
      </c>
      <c r="Q142" s="108"/>
      <c r="R142" s="109">
        <f>R143</f>
        <v>2.4000000000000002E-3</v>
      </c>
      <c r="S142" s="108"/>
      <c r="T142" s="110">
        <f>T143</f>
        <v>0</v>
      </c>
      <c r="AR142" s="104" t="s">
        <v>128</v>
      </c>
      <c r="AT142" s="111" t="s">
        <v>60</v>
      </c>
      <c r="AU142" s="111" t="s">
        <v>61</v>
      </c>
      <c r="AY142" s="104" t="s">
        <v>110</v>
      </c>
      <c r="BK142" s="112">
        <f>BK143</f>
        <v>0</v>
      </c>
    </row>
    <row r="143" spans="1:65" s="10" customFormat="1" ht="16.5" customHeight="1" x14ac:dyDescent="0.25">
      <c r="A143" s="177"/>
      <c r="B143" s="385"/>
      <c r="C143" s="177"/>
      <c r="D143" s="225" t="s">
        <v>60</v>
      </c>
      <c r="E143" s="226" t="s">
        <v>698</v>
      </c>
      <c r="F143" s="226" t="s">
        <v>699</v>
      </c>
      <c r="G143" s="177"/>
      <c r="H143" s="177"/>
      <c r="I143" s="177"/>
      <c r="J143" s="256">
        <f>SUM(J144:J145)</f>
        <v>0</v>
      </c>
      <c r="L143" s="103"/>
      <c r="M143" s="107"/>
      <c r="N143" s="108"/>
      <c r="O143" s="108"/>
      <c r="P143" s="109">
        <f>SUM(P144:P145)</f>
        <v>0.91999999999999993</v>
      </c>
      <c r="Q143" s="108"/>
      <c r="R143" s="109">
        <f>SUM(R144:R145)</f>
        <v>2.4000000000000002E-3</v>
      </c>
      <c r="S143" s="108"/>
      <c r="T143" s="110">
        <f>SUM(T144:T145)</f>
        <v>0</v>
      </c>
      <c r="AR143" s="104" t="s">
        <v>128</v>
      </c>
      <c r="AT143" s="111" t="s">
        <v>60</v>
      </c>
      <c r="AU143" s="111" t="s">
        <v>67</v>
      </c>
      <c r="AY143" s="104" t="s">
        <v>110</v>
      </c>
      <c r="BK143" s="112">
        <f>SUM(BK144:BK145)</f>
        <v>0</v>
      </c>
    </row>
    <row r="144" spans="1:65" s="197" customFormat="1" ht="20.399999999999999" x14ac:dyDescent="0.2">
      <c r="A144" s="247"/>
      <c r="B144" s="386"/>
      <c r="C144" s="181">
        <v>34</v>
      </c>
      <c r="D144" s="181" t="s">
        <v>112</v>
      </c>
      <c r="E144" s="182" t="s">
        <v>700</v>
      </c>
      <c r="F144" s="180" t="s">
        <v>701</v>
      </c>
      <c r="G144" s="183" t="s">
        <v>243</v>
      </c>
      <c r="H144" s="215">
        <v>20</v>
      </c>
      <c r="I144" s="179"/>
      <c r="J144" s="179">
        <f>ROUND(I144*H144,2)</f>
        <v>0</v>
      </c>
      <c r="K144" s="118" t="s">
        <v>607</v>
      </c>
      <c r="L144" s="24"/>
      <c r="M144" s="195" t="s">
        <v>1</v>
      </c>
      <c r="N144" s="122" t="s">
        <v>32</v>
      </c>
      <c r="O144" s="123">
        <v>4.5999999999999999E-2</v>
      </c>
      <c r="P144" s="123">
        <f>O144*H144</f>
        <v>0.91999999999999993</v>
      </c>
      <c r="Q144" s="123">
        <v>0</v>
      </c>
      <c r="R144" s="123">
        <f>Q144*H144</f>
        <v>0</v>
      </c>
      <c r="S144" s="123">
        <v>0</v>
      </c>
      <c r="T144" s="124">
        <f>S144*H144</f>
        <v>0</v>
      </c>
      <c r="AR144" s="199" t="s">
        <v>425</v>
      </c>
      <c r="AT144" s="199" t="s">
        <v>112</v>
      </c>
      <c r="AU144" s="199" t="s">
        <v>69</v>
      </c>
      <c r="AY144" s="199" t="s">
        <v>110</v>
      </c>
      <c r="BE144" s="125">
        <f>IF(N144="základní",J144,0)</f>
        <v>0</v>
      </c>
      <c r="BF144" s="125">
        <f>IF(N144="snížená",J144,0)</f>
        <v>0</v>
      </c>
      <c r="BG144" s="125">
        <f>IF(N144="zákl. přenesená",J144,0)</f>
        <v>0</v>
      </c>
      <c r="BH144" s="125">
        <f>IF(N144="sníž. přenesená",J144,0)</f>
        <v>0</v>
      </c>
      <c r="BI144" s="125">
        <f>IF(N144="nulová",J144,0)</f>
        <v>0</v>
      </c>
      <c r="BJ144" s="199" t="s">
        <v>67</v>
      </c>
      <c r="BK144" s="125">
        <f>ROUND(I144*H144,2)</f>
        <v>0</v>
      </c>
      <c r="BL144" s="199" t="s">
        <v>425</v>
      </c>
      <c r="BM144" s="199" t="s">
        <v>702</v>
      </c>
    </row>
    <row r="145" spans="1:65" s="197" customFormat="1" ht="16.5" customHeight="1" x14ac:dyDescent="0.2">
      <c r="A145" s="247"/>
      <c r="B145" s="386"/>
      <c r="C145" s="219">
        <v>35</v>
      </c>
      <c r="D145" s="219" t="s">
        <v>184</v>
      </c>
      <c r="E145" s="220" t="s">
        <v>703</v>
      </c>
      <c r="F145" s="221" t="s">
        <v>704</v>
      </c>
      <c r="G145" s="222" t="s">
        <v>243</v>
      </c>
      <c r="H145" s="223">
        <v>20</v>
      </c>
      <c r="I145" s="224"/>
      <c r="J145" s="224">
        <f>ROUND(I145*H145,2)</f>
        <v>0</v>
      </c>
      <c r="K145" s="143" t="s">
        <v>607</v>
      </c>
      <c r="L145" s="147"/>
      <c r="M145" s="206" t="s">
        <v>1</v>
      </c>
      <c r="N145" s="207" t="s">
        <v>32</v>
      </c>
      <c r="O145" s="154">
        <v>0</v>
      </c>
      <c r="P145" s="154">
        <f>O145*H145</f>
        <v>0</v>
      </c>
      <c r="Q145" s="154">
        <v>1.2E-4</v>
      </c>
      <c r="R145" s="154">
        <f>Q145*H145</f>
        <v>2.4000000000000002E-3</v>
      </c>
      <c r="S145" s="154">
        <v>0</v>
      </c>
      <c r="T145" s="155">
        <f>S145*H145</f>
        <v>0</v>
      </c>
      <c r="AR145" s="199" t="s">
        <v>705</v>
      </c>
      <c r="AT145" s="199" t="s">
        <v>184</v>
      </c>
      <c r="AU145" s="199" t="s">
        <v>69</v>
      </c>
      <c r="AY145" s="199" t="s">
        <v>110</v>
      </c>
      <c r="BE145" s="125">
        <f>IF(N145="základní",J145,0)</f>
        <v>0</v>
      </c>
      <c r="BF145" s="125">
        <f>IF(N145="snížená",J145,0)</f>
        <v>0</v>
      </c>
      <c r="BG145" s="125">
        <f>IF(N145="zákl. přenesená",J145,0)</f>
        <v>0</v>
      </c>
      <c r="BH145" s="125">
        <f>IF(N145="sníž. přenesená",J145,0)</f>
        <v>0</v>
      </c>
      <c r="BI145" s="125">
        <f>IF(N145="nulová",J145,0)</f>
        <v>0</v>
      </c>
      <c r="BJ145" s="199" t="s">
        <v>67</v>
      </c>
      <c r="BK145" s="125">
        <f>ROUND(I145*H145,2)</f>
        <v>0</v>
      </c>
      <c r="BL145" s="199" t="s">
        <v>705</v>
      </c>
      <c r="BM145" s="199" t="s">
        <v>706</v>
      </c>
    </row>
    <row r="146" spans="1:65" s="267" customFormat="1" ht="16.5" customHeight="1" x14ac:dyDescent="0.25">
      <c r="A146" s="247"/>
      <c r="B146" s="386"/>
      <c r="C146" s="332"/>
      <c r="D146" s="333" t="s">
        <v>60</v>
      </c>
      <c r="E146" s="351" t="s">
        <v>421</v>
      </c>
      <c r="F146" s="351" t="s">
        <v>557</v>
      </c>
      <c r="G146" s="332"/>
      <c r="H146" s="332"/>
      <c r="I146" s="332"/>
      <c r="J146" s="330">
        <f>SUM(J147)</f>
        <v>0</v>
      </c>
      <c r="K146" s="307"/>
      <c r="L146" s="147"/>
      <c r="M146" s="212"/>
      <c r="N146" s="149"/>
      <c r="O146" s="123"/>
      <c r="P146" s="123"/>
      <c r="Q146" s="123"/>
      <c r="R146" s="123"/>
      <c r="S146" s="123"/>
      <c r="T146" s="123"/>
      <c r="AR146" s="268"/>
      <c r="AT146" s="268"/>
      <c r="AU146" s="268"/>
      <c r="AY146" s="268"/>
      <c r="BE146" s="125"/>
      <c r="BF146" s="125"/>
      <c r="BG146" s="125"/>
      <c r="BH146" s="125"/>
      <c r="BI146" s="125"/>
      <c r="BJ146" s="268"/>
      <c r="BK146" s="125"/>
      <c r="BL146" s="268"/>
      <c r="BM146" s="268"/>
    </row>
    <row r="147" spans="1:65" s="267" customFormat="1" ht="16.5" customHeight="1" x14ac:dyDescent="0.2">
      <c r="A147" s="247"/>
      <c r="B147" s="386"/>
      <c r="C147" s="301">
        <v>36</v>
      </c>
      <c r="D147" s="301" t="s">
        <v>112</v>
      </c>
      <c r="E147" s="337" t="s">
        <v>558</v>
      </c>
      <c r="F147" s="338" t="s">
        <v>559</v>
      </c>
      <c r="G147" s="339" t="s">
        <v>560</v>
      </c>
      <c r="H147" s="340">
        <v>200</v>
      </c>
      <c r="I147" s="341"/>
      <c r="J147" s="341">
        <f>ROUND(I147*H147,2)</f>
        <v>0</v>
      </c>
      <c r="K147" s="283" t="s">
        <v>1</v>
      </c>
      <c r="L147" s="147"/>
      <c r="M147" s="212"/>
      <c r="N147" s="149"/>
      <c r="O147" s="123"/>
      <c r="P147" s="123"/>
      <c r="Q147" s="123"/>
      <c r="R147" s="123"/>
      <c r="S147" s="123"/>
      <c r="T147" s="123"/>
      <c r="AR147" s="268"/>
      <c r="AT147" s="268"/>
      <c r="AU147" s="268"/>
      <c r="AY147" s="268"/>
      <c r="BE147" s="125"/>
      <c r="BF147" s="125"/>
      <c r="BG147" s="125"/>
      <c r="BH147" s="125"/>
      <c r="BI147" s="125"/>
      <c r="BJ147" s="268"/>
      <c r="BK147" s="125"/>
      <c r="BL147" s="268"/>
      <c r="BM147" s="268"/>
    </row>
    <row r="148" spans="1:65" s="267" customFormat="1" ht="16.5" customHeight="1" x14ac:dyDescent="0.25">
      <c r="A148" s="247"/>
      <c r="B148" s="386"/>
      <c r="C148" s="332"/>
      <c r="D148" s="333" t="s">
        <v>60</v>
      </c>
      <c r="E148" s="351" t="s">
        <v>562</v>
      </c>
      <c r="F148" s="351" t="s">
        <v>563</v>
      </c>
      <c r="G148" s="332"/>
      <c r="H148" s="332"/>
      <c r="I148" s="332"/>
      <c r="J148" s="330">
        <f>SUM(J149:J156)</f>
        <v>0</v>
      </c>
      <c r="K148" s="307"/>
      <c r="L148" s="147"/>
      <c r="M148" s="212"/>
      <c r="N148" s="149"/>
      <c r="O148" s="123"/>
      <c r="P148" s="123"/>
      <c r="Q148" s="123"/>
      <c r="R148" s="123"/>
      <c r="S148" s="123"/>
      <c r="T148" s="123"/>
      <c r="AR148" s="268"/>
      <c r="AT148" s="268"/>
      <c r="AU148" s="268"/>
      <c r="AY148" s="268"/>
      <c r="BE148" s="125"/>
      <c r="BF148" s="125"/>
      <c r="BG148" s="125"/>
      <c r="BH148" s="125"/>
      <c r="BI148" s="125"/>
      <c r="BJ148" s="268"/>
      <c r="BK148" s="125"/>
      <c r="BL148" s="268"/>
      <c r="BM148" s="268"/>
    </row>
    <row r="149" spans="1:65" s="267" customFormat="1" ht="16.5" customHeight="1" x14ac:dyDescent="0.2">
      <c r="A149" s="247"/>
      <c r="B149" s="386"/>
      <c r="C149" s="301">
        <v>37</v>
      </c>
      <c r="D149" s="301" t="s">
        <v>112</v>
      </c>
      <c r="E149" s="337" t="s">
        <v>819</v>
      </c>
      <c r="F149" s="338" t="s">
        <v>565</v>
      </c>
      <c r="G149" s="339" t="s">
        <v>566</v>
      </c>
      <c r="H149" s="340">
        <v>20</v>
      </c>
      <c r="I149" s="341"/>
      <c r="J149" s="341">
        <f>ROUND(I149*H149,2)</f>
        <v>0</v>
      </c>
      <c r="K149" s="283" t="s">
        <v>1</v>
      </c>
      <c r="L149" s="147"/>
      <c r="M149" s="212"/>
      <c r="N149" s="149"/>
      <c r="O149" s="123"/>
      <c r="P149" s="123"/>
      <c r="Q149" s="123"/>
      <c r="R149" s="123"/>
      <c r="S149" s="123"/>
      <c r="T149" s="123"/>
      <c r="AR149" s="268"/>
      <c r="AT149" s="268"/>
      <c r="AU149" s="268"/>
      <c r="AY149" s="268"/>
      <c r="BE149" s="125"/>
      <c r="BF149" s="125"/>
      <c r="BG149" s="125"/>
      <c r="BH149" s="125"/>
      <c r="BI149" s="125"/>
      <c r="BJ149" s="268"/>
      <c r="BK149" s="125"/>
      <c r="BL149" s="268"/>
      <c r="BM149" s="268"/>
    </row>
    <row r="150" spans="1:65" s="267" customFormat="1" ht="67.2" x14ac:dyDescent="0.2">
      <c r="A150" s="247"/>
      <c r="B150" s="386"/>
      <c r="C150" s="305"/>
      <c r="D150" s="343" t="s">
        <v>245</v>
      </c>
      <c r="E150" s="305"/>
      <c r="F150" s="361" t="s">
        <v>829</v>
      </c>
      <c r="G150" s="305"/>
      <c r="H150" s="305"/>
      <c r="I150" s="305"/>
      <c r="J150" s="305"/>
      <c r="K150" s="298"/>
      <c r="L150" s="147"/>
      <c r="M150" s="212"/>
      <c r="N150" s="149"/>
      <c r="O150" s="123"/>
      <c r="P150" s="123"/>
      <c r="Q150" s="123"/>
      <c r="R150" s="123"/>
      <c r="S150" s="123"/>
      <c r="T150" s="123"/>
      <c r="AR150" s="268"/>
      <c r="AT150" s="268"/>
      <c r="AU150" s="268"/>
      <c r="AY150" s="268"/>
      <c r="BE150" s="125"/>
      <c r="BF150" s="125"/>
      <c r="BG150" s="125"/>
      <c r="BH150" s="125"/>
      <c r="BI150" s="125"/>
      <c r="BJ150" s="268"/>
      <c r="BK150" s="125"/>
      <c r="BL150" s="268"/>
      <c r="BM150" s="268"/>
    </row>
    <row r="151" spans="1:65" s="523" customFormat="1" x14ac:dyDescent="0.2">
      <c r="A151" s="525"/>
      <c r="B151" s="386"/>
      <c r="L151" s="147"/>
      <c r="M151" s="212"/>
      <c r="N151" s="149"/>
      <c r="O151" s="123"/>
      <c r="P151" s="123"/>
      <c r="Q151" s="123"/>
      <c r="R151" s="123"/>
      <c r="S151" s="123"/>
      <c r="T151" s="123"/>
      <c r="AR151" s="524"/>
      <c r="AT151" s="524"/>
      <c r="AU151" s="524"/>
      <c r="AY151" s="524"/>
      <c r="BE151" s="125"/>
      <c r="BF151" s="125"/>
      <c r="BG151" s="125"/>
      <c r="BH151" s="125"/>
      <c r="BI151" s="125"/>
      <c r="BJ151" s="524"/>
      <c r="BK151" s="125"/>
      <c r="BL151" s="524"/>
      <c r="BM151" s="524"/>
    </row>
    <row r="152" spans="1:65" s="267" customFormat="1" ht="16.5" customHeight="1" x14ac:dyDescent="0.2">
      <c r="A152" s="247"/>
      <c r="B152" s="386"/>
      <c r="C152" s="301">
        <v>38</v>
      </c>
      <c r="D152" s="301" t="s">
        <v>112</v>
      </c>
      <c r="E152" s="337" t="s">
        <v>570</v>
      </c>
      <c r="F152" s="338" t="s">
        <v>571</v>
      </c>
      <c r="G152" s="339" t="s">
        <v>566</v>
      </c>
      <c r="H152" s="340">
        <v>30</v>
      </c>
      <c r="I152" s="341"/>
      <c r="J152" s="341">
        <f>ROUND(I152*H152,2)</f>
        <v>0</v>
      </c>
      <c r="K152" s="283" t="s">
        <v>1</v>
      </c>
      <c r="L152" s="147"/>
      <c r="M152" s="212"/>
      <c r="N152" s="149"/>
      <c r="O152" s="123"/>
      <c r="P152" s="123"/>
      <c r="Q152" s="123"/>
      <c r="R152" s="123"/>
      <c r="S152" s="123"/>
      <c r="T152" s="123"/>
      <c r="AR152" s="268"/>
      <c r="AT152" s="268"/>
      <c r="AU152" s="268"/>
      <c r="AY152" s="268"/>
      <c r="BE152" s="125"/>
      <c r="BF152" s="125"/>
      <c r="BG152" s="125"/>
      <c r="BH152" s="125"/>
      <c r="BI152" s="125"/>
      <c r="BJ152" s="268"/>
      <c r="BK152" s="125"/>
      <c r="BL152" s="268"/>
      <c r="BM152" s="268"/>
    </row>
    <row r="153" spans="1:65" s="467" customFormat="1" ht="16.5" customHeight="1" x14ac:dyDescent="0.2">
      <c r="A153" s="470"/>
      <c r="B153" s="386"/>
      <c r="C153" s="529"/>
      <c r="D153" s="529"/>
      <c r="E153" s="530"/>
      <c r="F153" s="361" t="s">
        <v>830</v>
      </c>
      <c r="G153" s="532"/>
      <c r="H153" s="533"/>
      <c r="I153" s="534"/>
      <c r="J153" s="534"/>
      <c r="K153" s="535"/>
      <c r="L153" s="147"/>
      <c r="M153" s="212"/>
      <c r="N153" s="149"/>
      <c r="O153" s="123"/>
      <c r="P153" s="123"/>
      <c r="Q153" s="123"/>
      <c r="R153" s="123"/>
      <c r="S153" s="123"/>
      <c r="T153" s="123"/>
      <c r="AR153" s="469"/>
      <c r="AT153" s="469"/>
      <c r="AU153" s="469"/>
      <c r="AY153" s="469"/>
      <c r="BE153" s="125"/>
      <c r="BF153" s="125"/>
      <c r="BG153" s="125"/>
      <c r="BH153" s="125"/>
      <c r="BI153" s="125"/>
      <c r="BJ153" s="469"/>
      <c r="BK153" s="125"/>
      <c r="BL153" s="469"/>
      <c r="BM153" s="469"/>
    </row>
    <row r="154" spans="1:65" s="267" customFormat="1" x14ac:dyDescent="0.2">
      <c r="A154" s="247"/>
      <c r="B154" s="386"/>
      <c r="C154" s="305"/>
      <c r="D154" s="343" t="s">
        <v>245</v>
      </c>
      <c r="E154" s="305"/>
      <c r="F154" s="326" t="s">
        <v>972</v>
      </c>
      <c r="G154" s="305"/>
      <c r="H154" s="305"/>
      <c r="I154" s="305"/>
      <c r="J154" s="305"/>
      <c r="K154" s="298"/>
      <c r="L154" s="147"/>
      <c r="M154" s="212"/>
      <c r="N154" s="149"/>
      <c r="O154" s="123"/>
      <c r="P154" s="123"/>
      <c r="Q154" s="123"/>
      <c r="R154" s="123"/>
      <c r="S154" s="123"/>
      <c r="T154" s="123"/>
      <c r="AR154" s="268"/>
      <c r="AT154" s="268"/>
      <c r="AU154" s="268"/>
      <c r="AY154" s="268"/>
      <c r="BE154" s="125"/>
      <c r="BF154" s="125"/>
      <c r="BG154" s="125"/>
      <c r="BH154" s="125"/>
      <c r="BI154" s="125"/>
      <c r="BJ154" s="268"/>
      <c r="BK154" s="125"/>
      <c r="BL154" s="268"/>
      <c r="BM154" s="268"/>
    </row>
    <row r="155" spans="1:65" s="523" customFormat="1" x14ac:dyDescent="0.2">
      <c r="A155" s="525"/>
      <c r="B155" s="386"/>
      <c r="C155" s="301" t="s">
        <v>989</v>
      </c>
      <c r="D155" s="301" t="s">
        <v>112</v>
      </c>
      <c r="E155" s="337" t="s">
        <v>570</v>
      </c>
      <c r="F155" s="338" t="s">
        <v>987</v>
      </c>
      <c r="G155" s="339" t="s">
        <v>475</v>
      </c>
      <c r="H155" s="340">
        <v>1</v>
      </c>
      <c r="I155" s="341"/>
      <c r="J155" s="341">
        <v>0</v>
      </c>
      <c r="K155" s="283" t="s">
        <v>1</v>
      </c>
      <c r="L155" s="147"/>
      <c r="M155" s="212"/>
      <c r="N155" s="149"/>
      <c r="O155" s="123"/>
      <c r="P155" s="123"/>
      <c r="Q155" s="123"/>
      <c r="R155" s="123"/>
      <c r="S155" s="123"/>
      <c r="T155" s="123"/>
      <c r="AR155" s="524"/>
      <c r="AT155" s="524"/>
      <c r="AU155" s="524"/>
      <c r="AY155" s="524"/>
      <c r="BE155" s="125"/>
      <c r="BF155" s="125"/>
      <c r="BG155" s="125"/>
      <c r="BH155" s="125"/>
      <c r="BI155" s="125"/>
      <c r="BJ155" s="524"/>
      <c r="BK155" s="125"/>
      <c r="BL155" s="524"/>
      <c r="BM155" s="524"/>
    </row>
    <row r="156" spans="1:65" s="267" customFormat="1" ht="16.5" customHeight="1" x14ac:dyDescent="0.2">
      <c r="A156" s="247"/>
      <c r="B156" s="386"/>
      <c r="C156" s="352">
        <v>39</v>
      </c>
      <c r="D156" s="352" t="s">
        <v>184</v>
      </c>
      <c r="E156" s="353" t="s">
        <v>822</v>
      </c>
      <c r="F156" s="354" t="s">
        <v>575</v>
      </c>
      <c r="G156" s="355" t="s">
        <v>475</v>
      </c>
      <c r="H156" s="356">
        <v>1</v>
      </c>
      <c r="I156" s="357"/>
      <c r="J156" s="357">
        <f>ROUND(I156*H156,2)</f>
        <v>0</v>
      </c>
      <c r="K156" s="322" t="s">
        <v>1</v>
      </c>
      <c r="L156" s="147"/>
      <c r="M156" s="212"/>
      <c r="N156" s="149"/>
      <c r="O156" s="123"/>
      <c r="P156" s="123"/>
      <c r="Q156" s="123"/>
      <c r="R156" s="123"/>
      <c r="S156" s="123"/>
      <c r="T156" s="123"/>
      <c r="AR156" s="268"/>
      <c r="AT156" s="268"/>
      <c r="AU156" s="268"/>
      <c r="AY156" s="268"/>
      <c r="BE156" s="125"/>
      <c r="BF156" s="125"/>
      <c r="BG156" s="125"/>
      <c r="BH156" s="125"/>
      <c r="BI156" s="125"/>
      <c r="BJ156" s="268"/>
      <c r="BK156" s="125"/>
      <c r="BL156" s="268"/>
      <c r="BM156" s="268"/>
    </row>
    <row r="157" spans="1:65" s="267" customFormat="1" ht="16.5" customHeight="1" x14ac:dyDescent="0.25">
      <c r="A157" s="247"/>
      <c r="B157" s="386"/>
      <c r="C157" s="332"/>
      <c r="D157" s="333" t="s">
        <v>60</v>
      </c>
      <c r="E157" s="351" t="s">
        <v>455</v>
      </c>
      <c r="F157" s="351" t="s">
        <v>577</v>
      </c>
      <c r="G157" s="332"/>
      <c r="H157" s="332"/>
      <c r="I157" s="332"/>
      <c r="J157" s="330">
        <f>SUM(J158)</f>
        <v>0</v>
      </c>
      <c r="K157" s="307"/>
      <c r="L157" s="147"/>
      <c r="M157" s="212"/>
      <c r="N157" s="149"/>
      <c r="O157" s="123"/>
      <c r="P157" s="123"/>
      <c r="Q157" s="123"/>
      <c r="R157" s="123"/>
      <c r="S157" s="123"/>
      <c r="T157" s="123"/>
      <c r="AR157" s="268"/>
      <c r="AT157" s="268"/>
      <c r="AU157" s="268"/>
      <c r="AY157" s="268"/>
      <c r="BE157" s="125"/>
      <c r="BF157" s="125"/>
      <c r="BG157" s="125"/>
      <c r="BH157" s="125"/>
      <c r="BI157" s="125"/>
      <c r="BJ157" s="268"/>
      <c r="BK157" s="125"/>
      <c r="BL157" s="268"/>
      <c r="BM157" s="268"/>
    </row>
    <row r="158" spans="1:65" s="267" customFormat="1" ht="16.5" customHeight="1" x14ac:dyDescent="0.25">
      <c r="A158" s="247"/>
      <c r="B158" s="386"/>
      <c r="C158" s="332"/>
      <c r="D158" s="333" t="s">
        <v>60</v>
      </c>
      <c r="E158" s="334" t="s">
        <v>471</v>
      </c>
      <c r="F158" s="334" t="s">
        <v>474</v>
      </c>
      <c r="G158" s="332"/>
      <c r="H158" s="332"/>
      <c r="I158" s="332"/>
      <c r="J158" s="336">
        <f>SUM(J159)</f>
        <v>0</v>
      </c>
      <c r="K158" s="307"/>
      <c r="L158" s="147"/>
      <c r="M158" s="212"/>
      <c r="N158" s="149"/>
      <c r="O158" s="123"/>
      <c r="P158" s="123"/>
      <c r="Q158" s="123"/>
      <c r="R158" s="123"/>
      <c r="S158" s="123"/>
      <c r="T158" s="123"/>
      <c r="AR158" s="268"/>
      <c r="AT158" s="268"/>
      <c r="AU158" s="268"/>
      <c r="AY158" s="268"/>
      <c r="BE158" s="125"/>
      <c r="BF158" s="125"/>
      <c r="BG158" s="125"/>
      <c r="BH158" s="125"/>
      <c r="BI158" s="125"/>
      <c r="BJ158" s="268"/>
      <c r="BK158" s="125"/>
      <c r="BL158" s="268"/>
      <c r="BM158" s="268"/>
    </row>
    <row r="159" spans="1:65" s="267" customFormat="1" ht="16.5" customHeight="1" x14ac:dyDescent="0.2">
      <c r="A159" s="247"/>
      <c r="B159" s="386"/>
      <c r="C159" s="301">
        <v>40</v>
      </c>
      <c r="D159" s="301" t="s">
        <v>112</v>
      </c>
      <c r="E159" s="337" t="s">
        <v>578</v>
      </c>
      <c r="F159" s="338" t="s">
        <v>579</v>
      </c>
      <c r="G159" s="339" t="s">
        <v>566</v>
      </c>
      <c r="H159" s="340">
        <v>72</v>
      </c>
      <c r="I159" s="341"/>
      <c r="J159" s="341">
        <f>ROUND(I159*H159,2)</f>
        <v>0</v>
      </c>
      <c r="K159" s="283" t="s">
        <v>1</v>
      </c>
      <c r="L159" s="147"/>
      <c r="M159" s="212"/>
      <c r="N159" s="149"/>
      <c r="O159" s="123"/>
      <c r="P159" s="123"/>
      <c r="Q159" s="123"/>
      <c r="R159" s="123"/>
      <c r="S159" s="123"/>
      <c r="T159" s="123"/>
      <c r="AR159" s="268"/>
      <c r="AT159" s="268"/>
      <c r="AU159" s="268"/>
      <c r="AY159" s="268"/>
      <c r="BE159" s="125"/>
      <c r="BF159" s="125"/>
      <c r="BG159" s="125"/>
      <c r="BH159" s="125"/>
      <c r="BI159" s="125"/>
      <c r="BJ159" s="268"/>
      <c r="BK159" s="125"/>
      <c r="BL159" s="268"/>
      <c r="BM159" s="268"/>
    </row>
    <row r="160" spans="1:65" s="267" customFormat="1" ht="19.2" x14ac:dyDescent="0.2">
      <c r="A160" s="247"/>
      <c r="B160" s="386"/>
      <c r="C160" s="305"/>
      <c r="D160" s="343" t="s">
        <v>245</v>
      </c>
      <c r="E160" s="305"/>
      <c r="F160" s="361" t="s">
        <v>823</v>
      </c>
      <c r="G160" s="305"/>
      <c r="H160" s="305"/>
      <c r="I160" s="305"/>
      <c r="J160" s="305"/>
      <c r="K160" s="298"/>
      <c r="L160" s="147"/>
      <c r="M160" s="212"/>
      <c r="N160" s="149"/>
      <c r="O160" s="123"/>
      <c r="P160" s="123"/>
      <c r="Q160" s="123"/>
      <c r="R160" s="123"/>
      <c r="S160" s="123"/>
      <c r="T160" s="123"/>
      <c r="AR160" s="268"/>
      <c r="AT160" s="268"/>
      <c r="AU160" s="268"/>
      <c r="AY160" s="268"/>
      <c r="BE160" s="125"/>
      <c r="BF160" s="125"/>
      <c r="BG160" s="125"/>
      <c r="BH160" s="125"/>
      <c r="BI160" s="125"/>
      <c r="BJ160" s="268"/>
      <c r="BK160" s="125"/>
      <c r="BL160" s="268"/>
      <c r="BM160" s="268"/>
    </row>
    <row r="161" spans="1:65" s="467" customFormat="1" ht="16.5" customHeight="1" x14ac:dyDescent="0.2">
      <c r="A161" s="470"/>
      <c r="B161" s="386"/>
      <c r="C161" s="305"/>
      <c r="D161" s="343"/>
      <c r="E161" s="305"/>
      <c r="F161" s="361"/>
      <c r="G161" s="305"/>
      <c r="H161" s="305"/>
      <c r="I161" s="305"/>
      <c r="J161" s="528">
        <f>J162</f>
        <v>0</v>
      </c>
      <c r="K161" s="493"/>
      <c r="L161" s="147"/>
      <c r="M161" s="212"/>
      <c r="N161" s="149"/>
      <c r="O161" s="123"/>
      <c r="P161" s="123"/>
      <c r="Q161" s="123"/>
      <c r="R161" s="123"/>
      <c r="S161" s="123"/>
      <c r="T161" s="123"/>
      <c r="AR161" s="469"/>
      <c r="AT161" s="469"/>
      <c r="AU161" s="469"/>
      <c r="AY161" s="469"/>
      <c r="BE161" s="125"/>
      <c r="BF161" s="125"/>
      <c r="BG161" s="125"/>
      <c r="BH161" s="125"/>
      <c r="BI161" s="125"/>
      <c r="BJ161" s="469"/>
      <c r="BK161" s="125"/>
      <c r="BL161" s="469"/>
      <c r="BM161" s="469"/>
    </row>
    <row r="162" spans="1:65" s="467" customFormat="1" ht="16.5" customHeight="1" x14ac:dyDescent="0.2">
      <c r="A162" s="470"/>
      <c r="B162" s="386"/>
      <c r="C162" s="301">
        <v>50</v>
      </c>
      <c r="D162" s="301" t="s">
        <v>112</v>
      </c>
      <c r="E162" s="526">
        <v>310231001</v>
      </c>
      <c r="F162" s="527" t="s">
        <v>971</v>
      </c>
      <c r="G162" s="339" t="s">
        <v>115</v>
      </c>
      <c r="H162" s="340">
        <v>3</v>
      </c>
      <c r="I162" s="341"/>
      <c r="J162" s="341">
        <f>ROUND(I162*H162,2)</f>
        <v>0</v>
      </c>
      <c r="K162" s="283" t="s">
        <v>1</v>
      </c>
      <c r="L162" s="147"/>
      <c r="M162" s="212"/>
      <c r="N162" s="149"/>
      <c r="O162" s="123"/>
      <c r="P162" s="123"/>
      <c r="Q162" s="123"/>
      <c r="R162" s="123"/>
      <c r="S162" s="123"/>
      <c r="T162" s="123"/>
      <c r="AR162" s="469"/>
      <c r="AT162" s="469"/>
      <c r="AU162" s="469"/>
      <c r="AY162" s="469"/>
      <c r="BE162" s="125"/>
      <c r="BF162" s="125"/>
      <c r="BG162" s="125"/>
      <c r="BH162" s="125"/>
      <c r="BI162" s="125"/>
      <c r="BJ162" s="469"/>
      <c r="BK162" s="125"/>
      <c r="BL162" s="469"/>
      <c r="BM162" s="469"/>
    </row>
    <row r="163" spans="1:65" s="267" customFormat="1" ht="16.5" customHeight="1" x14ac:dyDescent="0.2">
      <c r="A163" s="247"/>
      <c r="B163" s="386"/>
      <c r="C163" s="230"/>
      <c r="D163" s="230"/>
      <c r="E163" s="240"/>
      <c r="F163" s="231"/>
      <c r="G163" s="241"/>
      <c r="H163" s="242"/>
      <c r="I163" s="243"/>
      <c r="J163" s="243"/>
      <c r="K163" s="208"/>
      <c r="L163" s="147"/>
      <c r="M163" s="212"/>
      <c r="N163" s="149"/>
      <c r="O163" s="123"/>
      <c r="P163" s="123"/>
      <c r="Q163" s="123"/>
      <c r="R163" s="123"/>
      <c r="S163" s="123"/>
      <c r="T163" s="123"/>
      <c r="AR163" s="268"/>
      <c r="AT163" s="268"/>
      <c r="AU163" s="268"/>
      <c r="AY163" s="268"/>
      <c r="BE163" s="125"/>
      <c r="BF163" s="125"/>
      <c r="BG163" s="125"/>
      <c r="BH163" s="125"/>
      <c r="BI163" s="125"/>
      <c r="BJ163" s="268"/>
      <c r="BK163" s="125"/>
      <c r="BL163" s="268"/>
      <c r="BM163" s="268"/>
    </row>
    <row r="164" spans="1:65" s="197" customFormat="1" ht="6.9" customHeight="1" x14ac:dyDescent="0.2">
      <c r="A164" s="247"/>
      <c r="B164" s="378"/>
      <c r="C164" s="250"/>
      <c r="D164" s="250"/>
      <c r="E164" s="250"/>
      <c r="F164" s="250"/>
      <c r="G164" s="250"/>
      <c r="H164" s="250"/>
      <c r="I164" s="35"/>
      <c r="J164" s="35"/>
      <c r="K164" s="35"/>
      <c r="L164" s="24"/>
    </row>
    <row r="165" spans="1:65" x14ac:dyDescent="0.2">
      <c r="A165" s="251"/>
      <c r="B165" s="251"/>
      <c r="C165" s="251"/>
      <c r="D165" s="251"/>
      <c r="E165" s="251"/>
      <c r="F165" s="251"/>
      <c r="G165" s="251"/>
      <c r="H165" s="251"/>
    </row>
    <row r="166" spans="1:65" x14ac:dyDescent="0.2">
      <c r="A166" s="251"/>
      <c r="B166" s="251"/>
      <c r="C166" s="251"/>
      <c r="D166" s="251"/>
      <c r="E166" s="251"/>
      <c r="F166" s="251"/>
      <c r="G166" s="251"/>
      <c r="H166" s="251"/>
    </row>
    <row r="167" spans="1:65" x14ac:dyDescent="0.2">
      <c r="A167" s="251"/>
      <c r="B167" s="251"/>
      <c r="C167" s="251"/>
      <c r="D167" s="251"/>
      <c r="E167" s="251"/>
      <c r="F167" s="251"/>
      <c r="G167" s="251"/>
      <c r="H167" s="251"/>
    </row>
    <row r="168" spans="1:65" x14ac:dyDescent="0.2">
      <c r="A168" s="251"/>
      <c r="B168" s="251"/>
      <c r="C168" s="251"/>
      <c r="D168" s="251"/>
      <c r="E168" s="251"/>
      <c r="F168" s="251"/>
      <c r="G168" s="251"/>
      <c r="H168" s="251"/>
    </row>
    <row r="169" spans="1:65" x14ac:dyDescent="0.2">
      <c r="A169" s="251"/>
      <c r="B169" s="251"/>
      <c r="C169" s="251"/>
      <c r="D169" s="251"/>
      <c r="E169" s="251"/>
      <c r="F169" s="251"/>
      <c r="G169" s="251"/>
      <c r="H169" s="251"/>
    </row>
  </sheetData>
  <autoFilter ref="C82:K145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1"/>
  <sheetViews>
    <sheetView showGridLines="0" topLeftCell="A143" zoomScaleNormal="100" zoomScaleSheetLayoutView="55" workbookViewId="0">
      <selection activeCell="C152" sqref="C152:K152"/>
    </sheetView>
  </sheetViews>
  <sheetFormatPr defaultColWidth="9.28515625" defaultRowHeight="10.199999999999999" x14ac:dyDescent="0.2"/>
  <cols>
    <col min="1" max="1" width="8.28515625" style="200" customWidth="1"/>
    <col min="2" max="2" width="1.7109375" style="200" customWidth="1"/>
    <col min="3" max="3" width="3.85546875" style="200" customWidth="1"/>
    <col min="4" max="4" width="4.28515625" style="200" customWidth="1"/>
    <col min="5" max="5" width="17.140625" style="200" customWidth="1"/>
    <col min="6" max="6" width="100.85546875" style="200" customWidth="1"/>
    <col min="7" max="7" width="8.7109375" style="200" customWidth="1"/>
    <col min="8" max="8" width="11.140625" style="200" customWidth="1"/>
    <col min="9" max="9" width="14.140625" style="200" customWidth="1"/>
    <col min="10" max="10" width="23.42578125" style="200" customWidth="1"/>
    <col min="11" max="11" width="15.42578125" style="200" customWidth="1"/>
    <col min="12" max="12" width="9.28515625" style="200" customWidth="1"/>
    <col min="13" max="13" width="10.85546875" style="200" hidden="1" customWidth="1"/>
    <col min="14" max="14" width="0" style="200" hidden="1" customWidth="1"/>
    <col min="15" max="20" width="14.140625" style="200" hidden="1" customWidth="1"/>
    <col min="21" max="21" width="16.28515625" style="200" hidden="1" customWidth="1"/>
    <col min="22" max="22" width="12.28515625" style="200" customWidth="1"/>
    <col min="23" max="23" width="16.28515625" style="200" customWidth="1"/>
    <col min="24" max="24" width="12.28515625" style="200" customWidth="1"/>
    <col min="25" max="25" width="15" style="200" customWidth="1"/>
    <col min="26" max="26" width="11" style="200" customWidth="1"/>
    <col min="27" max="27" width="15" style="200" customWidth="1"/>
    <col min="28" max="28" width="16.28515625" style="200" customWidth="1"/>
    <col min="29" max="29" width="11" style="200" customWidth="1"/>
    <col min="30" max="30" width="15" style="200" customWidth="1"/>
    <col min="31" max="31" width="16.28515625" style="200" customWidth="1"/>
    <col min="32" max="41" width="9.28515625" style="200"/>
    <col min="42" max="71" width="0" style="200" hidden="1" customWidth="1"/>
    <col min="72" max="16384" width="9.28515625" style="200"/>
  </cols>
  <sheetData>
    <row r="1" spans="1:46" x14ac:dyDescent="0.2">
      <c r="A1" s="74"/>
    </row>
    <row r="2" spans="1:46" ht="36.9" customHeight="1" x14ac:dyDescent="0.2">
      <c r="L2" s="588" t="s">
        <v>5</v>
      </c>
      <c r="M2" s="586"/>
      <c r="N2" s="586"/>
      <c r="O2" s="586"/>
      <c r="P2" s="586"/>
      <c r="Q2" s="586"/>
      <c r="R2" s="586"/>
      <c r="S2" s="586"/>
      <c r="T2" s="586"/>
      <c r="U2" s="586"/>
      <c r="V2" s="586"/>
      <c r="AT2" s="199" t="s">
        <v>622</v>
      </c>
    </row>
    <row r="3" spans="1:46" ht="6.9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99" t="s">
        <v>69</v>
      </c>
    </row>
    <row r="4" spans="1:46" ht="24.9" hidden="1" customHeight="1" x14ac:dyDescent="0.2">
      <c r="B4" s="17"/>
      <c r="D4" s="18" t="s">
        <v>73</v>
      </c>
      <c r="L4" s="17"/>
      <c r="M4" s="19" t="s">
        <v>10</v>
      </c>
      <c r="AT4" s="199" t="s">
        <v>3</v>
      </c>
    </row>
    <row r="5" spans="1:46" ht="6.9" hidden="1" customHeight="1" x14ac:dyDescent="0.2">
      <c r="B5" s="17"/>
      <c r="L5" s="17"/>
    </row>
    <row r="6" spans="1:46" ht="12" hidden="1" customHeight="1" x14ac:dyDescent="0.2">
      <c r="B6" s="17"/>
      <c r="D6" s="205" t="s">
        <v>13</v>
      </c>
      <c r="L6" s="17"/>
    </row>
    <row r="7" spans="1:46" ht="16.5" hidden="1" customHeight="1" x14ac:dyDescent="0.2">
      <c r="B7" s="17"/>
      <c r="E7" s="621" t="str">
        <f>'[2]Rekapitulace stavby'!K6</f>
        <v>Opravy vnitřního oplocení obj.č.047 a 068</v>
      </c>
      <c r="F7" s="622"/>
      <c r="G7" s="622"/>
      <c r="H7" s="622"/>
      <c r="L7" s="17"/>
    </row>
    <row r="8" spans="1:46" s="197" customFormat="1" ht="12" hidden="1" customHeight="1" x14ac:dyDescent="0.2">
      <c r="B8" s="24"/>
      <c r="D8" s="205" t="s">
        <v>74</v>
      </c>
      <c r="L8" s="24"/>
    </row>
    <row r="9" spans="1:46" s="197" customFormat="1" ht="36.9" hidden="1" customHeight="1" x14ac:dyDescent="0.2">
      <c r="B9" s="24"/>
      <c r="E9" s="603" t="s">
        <v>623</v>
      </c>
      <c r="F9" s="577"/>
      <c r="G9" s="577"/>
      <c r="H9" s="577"/>
      <c r="L9" s="24"/>
    </row>
    <row r="10" spans="1:46" s="197" customFormat="1" hidden="1" x14ac:dyDescent="0.2">
      <c r="B10" s="24"/>
      <c r="L10" s="24"/>
    </row>
    <row r="11" spans="1:46" s="197" customFormat="1" ht="12" hidden="1" customHeight="1" x14ac:dyDescent="0.2">
      <c r="B11" s="24"/>
      <c r="D11" s="205" t="s">
        <v>14</v>
      </c>
      <c r="F11" s="199" t="s">
        <v>1</v>
      </c>
      <c r="I11" s="205" t="s">
        <v>15</v>
      </c>
      <c r="J11" s="199" t="s">
        <v>1</v>
      </c>
      <c r="L11" s="24"/>
    </row>
    <row r="12" spans="1:46" s="197" customFormat="1" ht="12" hidden="1" customHeight="1" x14ac:dyDescent="0.2">
      <c r="B12" s="24"/>
      <c r="D12" s="205" t="s">
        <v>16</v>
      </c>
      <c r="F12" s="199" t="s">
        <v>17</v>
      </c>
      <c r="I12" s="205" t="s">
        <v>18</v>
      </c>
      <c r="J12" s="204" t="str">
        <f>'[2]Rekapitulace stavby'!AN8</f>
        <v>22.2.2019</v>
      </c>
      <c r="L12" s="24"/>
    </row>
    <row r="13" spans="1:46" s="197" customFormat="1" ht="10.95" hidden="1" customHeight="1" x14ac:dyDescent="0.2">
      <c r="B13" s="24"/>
      <c r="L13" s="24"/>
    </row>
    <row r="14" spans="1:46" s="197" customFormat="1" ht="12" hidden="1" customHeight="1" x14ac:dyDescent="0.2">
      <c r="B14" s="24"/>
      <c r="D14" s="205" t="s">
        <v>19</v>
      </c>
      <c r="I14" s="205" t="s">
        <v>20</v>
      </c>
      <c r="J14" s="199" t="str">
        <f>IF('[2]Rekapitulace stavby'!AN10="","",'[2]Rekapitulace stavby'!AN10)</f>
        <v/>
      </c>
      <c r="L14" s="24"/>
    </row>
    <row r="15" spans="1:46" s="197" customFormat="1" ht="18" hidden="1" customHeight="1" x14ac:dyDescent="0.2">
      <c r="B15" s="24"/>
      <c r="E15" s="199" t="str">
        <f>IF('[2]Rekapitulace stavby'!E11="","",'[2]Rekapitulace stavby'!E11)</f>
        <v xml:space="preserve"> </v>
      </c>
      <c r="I15" s="205" t="s">
        <v>21</v>
      </c>
      <c r="J15" s="199" t="str">
        <f>IF('[2]Rekapitulace stavby'!AN11="","",'[2]Rekapitulace stavby'!AN11)</f>
        <v/>
      </c>
      <c r="L15" s="24"/>
    </row>
    <row r="16" spans="1:46" s="197" customFormat="1" ht="6.9" hidden="1" customHeight="1" x14ac:dyDescent="0.2">
      <c r="B16" s="24"/>
      <c r="L16" s="24"/>
    </row>
    <row r="17" spans="2:12" s="197" customFormat="1" ht="12" hidden="1" customHeight="1" x14ac:dyDescent="0.2">
      <c r="B17" s="24"/>
      <c r="D17" s="205" t="s">
        <v>22</v>
      </c>
      <c r="I17" s="205" t="s">
        <v>20</v>
      </c>
      <c r="J17" s="199" t="str">
        <f>'[2]Rekapitulace stavby'!AN13</f>
        <v/>
      </c>
      <c r="L17" s="24"/>
    </row>
    <row r="18" spans="2:12" s="197" customFormat="1" ht="18" hidden="1" customHeight="1" x14ac:dyDescent="0.2">
      <c r="B18" s="24"/>
      <c r="E18" s="623" t="str">
        <f>'[2]Rekapitulace stavby'!E14</f>
        <v xml:space="preserve"> </v>
      </c>
      <c r="F18" s="623"/>
      <c r="G18" s="623"/>
      <c r="H18" s="623"/>
      <c r="I18" s="205" t="s">
        <v>21</v>
      </c>
      <c r="J18" s="199" t="str">
        <f>'[2]Rekapitulace stavby'!AN14</f>
        <v/>
      </c>
      <c r="L18" s="24"/>
    </row>
    <row r="19" spans="2:12" s="197" customFormat="1" ht="6.9" hidden="1" customHeight="1" x14ac:dyDescent="0.2">
      <c r="B19" s="24"/>
      <c r="L19" s="24"/>
    </row>
    <row r="20" spans="2:12" s="197" customFormat="1" ht="12" hidden="1" customHeight="1" x14ac:dyDescent="0.2">
      <c r="B20" s="24"/>
      <c r="D20" s="205" t="s">
        <v>23</v>
      </c>
      <c r="I20" s="205" t="s">
        <v>20</v>
      </c>
      <c r="J20" s="199" t="str">
        <f>IF('[2]Rekapitulace stavby'!AN16="","",'[2]Rekapitulace stavby'!AN16)</f>
        <v/>
      </c>
      <c r="L20" s="24"/>
    </row>
    <row r="21" spans="2:12" s="197" customFormat="1" ht="18" hidden="1" customHeight="1" x14ac:dyDescent="0.2">
      <c r="B21" s="24"/>
      <c r="E21" s="199" t="str">
        <f>IF('[2]Rekapitulace stavby'!E17="","",'[2]Rekapitulace stavby'!E17)</f>
        <v xml:space="preserve"> </v>
      </c>
      <c r="I21" s="205" t="s">
        <v>21</v>
      </c>
      <c r="J21" s="199" t="str">
        <f>IF('[2]Rekapitulace stavby'!AN17="","",'[2]Rekapitulace stavby'!AN17)</f>
        <v/>
      </c>
      <c r="L21" s="24"/>
    </row>
    <row r="22" spans="2:12" s="197" customFormat="1" ht="6.9" hidden="1" customHeight="1" x14ac:dyDescent="0.2">
      <c r="B22" s="24"/>
      <c r="L22" s="24"/>
    </row>
    <row r="23" spans="2:12" s="197" customFormat="1" ht="12" hidden="1" customHeight="1" x14ac:dyDescent="0.2">
      <c r="B23" s="24"/>
      <c r="D23" s="205" t="s">
        <v>25</v>
      </c>
      <c r="I23" s="205" t="s">
        <v>20</v>
      </c>
      <c r="J23" s="199" t="str">
        <f>IF('[2]Rekapitulace stavby'!AN19="","",'[2]Rekapitulace stavby'!AN19)</f>
        <v>60162694</v>
      </c>
      <c r="L23" s="24"/>
    </row>
    <row r="24" spans="2:12" s="197" customFormat="1" ht="18" hidden="1" customHeight="1" x14ac:dyDescent="0.2">
      <c r="B24" s="24"/>
      <c r="E24" s="199" t="str">
        <f>IF('[2]Rekapitulace stavby'!E20="","",'[2]Rekapitulace stavby'!E20)</f>
        <v>PS 0401 Liberec</v>
      </c>
      <c r="I24" s="205" t="s">
        <v>21</v>
      </c>
      <c r="J24" s="199" t="str">
        <f>IF('[2]Rekapitulace stavby'!AN20="","",'[2]Rekapitulace stavby'!AN20)</f>
        <v>CZ60162694</v>
      </c>
      <c r="L24" s="24"/>
    </row>
    <row r="25" spans="2:12" s="197" customFormat="1" ht="6.9" hidden="1" customHeight="1" x14ac:dyDescent="0.2">
      <c r="B25" s="24"/>
      <c r="L25" s="24"/>
    </row>
    <row r="26" spans="2:12" s="197" customFormat="1" ht="12" hidden="1" customHeight="1" x14ac:dyDescent="0.2">
      <c r="B26" s="24"/>
      <c r="D26" s="205" t="s">
        <v>26</v>
      </c>
      <c r="L26" s="24"/>
    </row>
    <row r="27" spans="2:12" s="196" customFormat="1" ht="16.5" hidden="1" customHeight="1" x14ac:dyDescent="0.2">
      <c r="B27" s="75"/>
      <c r="E27" s="589" t="s">
        <v>1</v>
      </c>
      <c r="F27" s="589"/>
      <c r="G27" s="589"/>
      <c r="H27" s="589"/>
      <c r="L27" s="75"/>
    </row>
    <row r="28" spans="2:12" s="197" customFormat="1" ht="6.9" hidden="1" customHeight="1" x14ac:dyDescent="0.2">
      <c r="B28" s="24"/>
      <c r="L28" s="24"/>
    </row>
    <row r="29" spans="2:12" s="197" customFormat="1" ht="6.9" hidden="1" customHeight="1" x14ac:dyDescent="0.2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97" customFormat="1" ht="25.35" hidden="1" customHeight="1" x14ac:dyDescent="0.2">
      <c r="B30" s="24"/>
      <c r="D30" s="76" t="s">
        <v>27</v>
      </c>
      <c r="J30" s="198">
        <f>ROUND(J83, 2)</f>
        <v>0</v>
      </c>
      <c r="L30" s="24"/>
    </row>
    <row r="31" spans="2:12" s="197" customFormat="1" ht="6.9" hidden="1" customHeight="1" x14ac:dyDescent="0.2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97" customFormat="1" ht="14.4" hidden="1" customHeight="1" x14ac:dyDescent="0.2">
      <c r="B32" s="24"/>
      <c r="F32" s="202" t="s">
        <v>29</v>
      </c>
      <c r="I32" s="202" t="s">
        <v>28</v>
      </c>
      <c r="J32" s="202" t="s">
        <v>30</v>
      </c>
      <c r="L32" s="24"/>
    </row>
    <row r="33" spans="2:12" s="197" customFormat="1" ht="14.4" hidden="1" customHeight="1" x14ac:dyDescent="0.2">
      <c r="B33" s="24"/>
      <c r="D33" s="205" t="s">
        <v>31</v>
      </c>
      <c r="E33" s="205" t="s">
        <v>32</v>
      </c>
      <c r="F33" s="77">
        <f>ROUND((SUM(BE83:BE143)),  2)</f>
        <v>0</v>
      </c>
      <c r="I33" s="203">
        <v>0.21</v>
      </c>
      <c r="J33" s="77">
        <f>ROUND(((SUM(BE83:BE143))*I33),  2)</f>
        <v>0</v>
      </c>
      <c r="L33" s="24"/>
    </row>
    <row r="34" spans="2:12" s="197" customFormat="1" ht="14.4" hidden="1" customHeight="1" x14ac:dyDescent="0.2">
      <c r="B34" s="24"/>
      <c r="E34" s="205" t="s">
        <v>33</v>
      </c>
      <c r="F34" s="77">
        <f>ROUND((SUM(BF83:BF143)),  2)</f>
        <v>0</v>
      </c>
      <c r="I34" s="203">
        <v>0.15</v>
      </c>
      <c r="J34" s="77">
        <f>ROUND(((SUM(BF83:BF143))*I34),  2)</f>
        <v>0</v>
      </c>
      <c r="L34" s="24"/>
    </row>
    <row r="35" spans="2:12" s="197" customFormat="1" ht="14.4" hidden="1" customHeight="1" x14ac:dyDescent="0.2">
      <c r="B35" s="24"/>
      <c r="E35" s="205" t="s">
        <v>34</v>
      </c>
      <c r="F35" s="77">
        <f>ROUND((SUM(BG83:BG143)),  2)</f>
        <v>0</v>
      </c>
      <c r="I35" s="203">
        <v>0.21</v>
      </c>
      <c r="J35" s="77">
        <f>0</f>
        <v>0</v>
      </c>
      <c r="L35" s="24"/>
    </row>
    <row r="36" spans="2:12" s="197" customFormat="1" ht="14.4" hidden="1" customHeight="1" x14ac:dyDescent="0.2">
      <c r="B36" s="24"/>
      <c r="E36" s="205" t="s">
        <v>35</v>
      </c>
      <c r="F36" s="77">
        <f>ROUND((SUM(BH83:BH143)),  2)</f>
        <v>0</v>
      </c>
      <c r="I36" s="203">
        <v>0.15</v>
      </c>
      <c r="J36" s="77">
        <f>0</f>
        <v>0</v>
      </c>
      <c r="L36" s="24"/>
    </row>
    <row r="37" spans="2:12" s="197" customFormat="1" ht="14.4" hidden="1" customHeight="1" x14ac:dyDescent="0.2">
      <c r="B37" s="24"/>
      <c r="E37" s="205" t="s">
        <v>36</v>
      </c>
      <c r="F37" s="77">
        <f>ROUND((SUM(BI83:BI143)),  2)</f>
        <v>0</v>
      </c>
      <c r="I37" s="203">
        <v>0</v>
      </c>
      <c r="J37" s="77">
        <f>0</f>
        <v>0</v>
      </c>
      <c r="L37" s="24"/>
    </row>
    <row r="38" spans="2:12" s="197" customFormat="1" ht="6.9" hidden="1" customHeight="1" x14ac:dyDescent="0.2">
      <c r="B38" s="24"/>
      <c r="L38" s="24"/>
    </row>
    <row r="39" spans="2:12" s="197" customFormat="1" ht="25.35" hidden="1" customHeight="1" x14ac:dyDescent="0.2">
      <c r="B39" s="24"/>
      <c r="C39" s="78"/>
      <c r="D39" s="79" t="s">
        <v>37</v>
      </c>
      <c r="E39" s="48"/>
      <c r="F39" s="48"/>
      <c r="G39" s="80" t="s">
        <v>38</v>
      </c>
      <c r="H39" s="81" t="s">
        <v>39</v>
      </c>
      <c r="I39" s="48"/>
      <c r="J39" s="82">
        <f>SUM(J30:J37)</f>
        <v>0</v>
      </c>
      <c r="K39" s="83"/>
      <c r="L39" s="24"/>
    </row>
    <row r="40" spans="2:12" s="197" customFormat="1" ht="14.4" hidden="1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1" spans="2:12" hidden="1" x14ac:dyDescent="0.2"/>
    <row r="42" spans="2:12" hidden="1" x14ac:dyDescent="0.2"/>
    <row r="43" spans="2:12" hidden="1" x14ac:dyDescent="0.2"/>
    <row r="44" spans="2:12" s="197" customFormat="1" ht="6.9" customHeight="1" x14ac:dyDescent="0.2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97" customFormat="1" ht="24.9" customHeight="1" x14ac:dyDescent="0.2">
      <c r="B45" s="24"/>
      <c r="C45" s="18" t="s">
        <v>75</v>
      </c>
      <c r="L45" s="24"/>
    </row>
    <row r="46" spans="2:12" s="197" customFormat="1" ht="6.9" customHeight="1" x14ac:dyDescent="0.2">
      <c r="B46" s="24"/>
      <c r="L46" s="24"/>
    </row>
    <row r="47" spans="2:12" s="197" customFormat="1" ht="12" customHeight="1" x14ac:dyDescent="0.2">
      <c r="B47" s="24"/>
      <c r="C47" s="205" t="s">
        <v>13</v>
      </c>
      <c r="L47" s="409" t="s">
        <v>875</v>
      </c>
    </row>
    <row r="48" spans="2:12" s="197" customFormat="1" ht="16.5" customHeight="1" x14ac:dyDescent="0.2">
      <c r="B48" s="24"/>
      <c r="E48" s="621" t="s">
        <v>707</v>
      </c>
      <c r="F48" s="622"/>
      <c r="G48" s="622"/>
      <c r="H48" s="622"/>
      <c r="L48" s="24"/>
    </row>
    <row r="49" spans="2:47" s="197" customFormat="1" ht="12" customHeight="1" x14ac:dyDescent="0.2">
      <c r="B49" s="24"/>
      <c r="C49" s="205" t="s">
        <v>74</v>
      </c>
      <c r="L49" s="24"/>
    </row>
    <row r="50" spans="2:47" s="197" customFormat="1" ht="16.5" customHeight="1" x14ac:dyDescent="0.2">
      <c r="B50" s="24"/>
      <c r="E50" s="603" t="s">
        <v>866</v>
      </c>
      <c r="F50" s="577"/>
      <c r="G50" s="577"/>
      <c r="H50" s="577"/>
      <c r="L50" s="24"/>
    </row>
    <row r="51" spans="2:47" s="197" customFormat="1" ht="6.9" customHeight="1" x14ac:dyDescent="0.2">
      <c r="B51" s="24"/>
      <c r="L51" s="24"/>
    </row>
    <row r="52" spans="2:47" s="197" customFormat="1" ht="12" customHeight="1" x14ac:dyDescent="0.2">
      <c r="B52" s="24"/>
      <c r="C52" s="205" t="s">
        <v>16</v>
      </c>
      <c r="E52" s="197" t="str">
        <f>'SO 02.1_852_9-11'!$E$52</f>
        <v>LOVOSICE</v>
      </c>
      <c r="F52" s="199" t="str">
        <f>F12</f>
        <v xml:space="preserve"> </v>
      </c>
      <c r="I52" s="205" t="s">
        <v>18</v>
      </c>
      <c r="J52" s="204">
        <v>43524</v>
      </c>
      <c r="L52" s="24"/>
    </row>
    <row r="53" spans="2:47" s="197" customFormat="1" ht="6.9" customHeight="1" x14ac:dyDescent="0.2">
      <c r="B53" s="24"/>
      <c r="L53" s="24"/>
    </row>
    <row r="54" spans="2:47" s="197" customFormat="1" ht="13.65" customHeight="1" x14ac:dyDescent="0.2">
      <c r="B54" s="24"/>
      <c r="C54" s="205" t="s">
        <v>19</v>
      </c>
      <c r="F54" s="199" t="str">
        <f>E15</f>
        <v xml:space="preserve"> </v>
      </c>
      <c r="I54" s="205" t="s">
        <v>23</v>
      </c>
      <c r="J54" s="201" t="str">
        <f>E21</f>
        <v xml:space="preserve"> </v>
      </c>
      <c r="L54" s="24"/>
    </row>
    <row r="55" spans="2:47" s="197" customFormat="1" ht="13.65" customHeight="1" x14ac:dyDescent="0.2">
      <c r="B55" s="24"/>
      <c r="C55" s="205" t="s">
        <v>22</v>
      </c>
      <c r="F55" s="199" t="str">
        <f>IF(E18="","",E18)</f>
        <v xml:space="preserve"> </v>
      </c>
      <c r="I55" s="205" t="s">
        <v>25</v>
      </c>
      <c r="J55" s="201" t="str">
        <f>E24</f>
        <v>PS 0401 Liberec</v>
      </c>
      <c r="L55" s="24"/>
    </row>
    <row r="56" spans="2:47" s="197" customFormat="1" ht="10.35" customHeight="1" x14ac:dyDescent="0.2">
      <c r="B56" s="24"/>
      <c r="L56" s="24"/>
    </row>
    <row r="57" spans="2:47" s="197" customFormat="1" ht="29.25" customHeight="1" x14ac:dyDescent="0.2">
      <c r="B57" s="24"/>
      <c r="C57" s="84" t="s">
        <v>76</v>
      </c>
      <c r="D57" s="78"/>
      <c r="E57" s="78"/>
      <c r="F57" s="78"/>
      <c r="G57" s="78"/>
      <c r="H57" s="78"/>
      <c r="I57" s="78"/>
      <c r="J57" s="85" t="s">
        <v>77</v>
      </c>
      <c r="K57" s="78"/>
      <c r="L57" s="24"/>
    </row>
    <row r="58" spans="2:47" s="197" customFormat="1" ht="10.35" customHeight="1" x14ac:dyDescent="0.2">
      <c r="B58" s="24"/>
      <c r="L58" s="24"/>
    </row>
    <row r="59" spans="2:47" s="197" customFormat="1" ht="22.95" customHeight="1" x14ac:dyDescent="0.2">
      <c r="B59" s="24"/>
      <c r="C59" s="86" t="s">
        <v>78</v>
      </c>
      <c r="J59" s="198">
        <f>SUM(J60:J64)</f>
        <v>0</v>
      </c>
      <c r="K59" s="125"/>
      <c r="L59" s="176"/>
      <c r="AU59" s="199" t="s">
        <v>79</v>
      </c>
    </row>
    <row r="60" spans="2:47" s="7" customFormat="1" ht="24.9" customHeight="1" x14ac:dyDescent="0.2">
      <c r="B60" s="87"/>
      <c r="D60" s="88" t="s">
        <v>624</v>
      </c>
      <c r="E60" s="89"/>
      <c r="F60" s="89"/>
      <c r="G60" s="89"/>
      <c r="H60" s="89"/>
      <c r="I60" s="89"/>
      <c r="J60" s="90">
        <f>SUM(J84)</f>
        <v>0</v>
      </c>
      <c r="K60" s="253"/>
      <c r="L60" s="87"/>
    </row>
    <row r="61" spans="2:47" s="7" customFormat="1" ht="24.9" customHeight="1" x14ac:dyDescent="0.2">
      <c r="B61" s="87"/>
      <c r="D61" s="88" t="s">
        <v>625</v>
      </c>
      <c r="E61" s="89"/>
      <c r="F61" s="89"/>
      <c r="G61" s="89"/>
      <c r="H61" s="89"/>
      <c r="I61" s="89"/>
      <c r="J61" s="90">
        <f>SUM(J98)</f>
        <v>0</v>
      </c>
      <c r="K61" s="253"/>
      <c r="L61" s="87"/>
    </row>
    <row r="62" spans="2:47" s="7" customFormat="1" ht="24.9" customHeight="1" x14ac:dyDescent="0.2">
      <c r="B62" s="87"/>
      <c r="D62" s="88" t="s">
        <v>626</v>
      </c>
      <c r="E62" s="89"/>
      <c r="F62" s="89"/>
      <c r="G62" s="89"/>
      <c r="H62" s="89"/>
      <c r="I62" s="89"/>
      <c r="J62" s="90">
        <f>SUM(J140)</f>
        <v>0</v>
      </c>
      <c r="L62" s="87"/>
    </row>
    <row r="63" spans="2:47" s="8" customFormat="1" ht="19.95" customHeight="1" x14ac:dyDescent="0.2">
      <c r="B63" s="91"/>
      <c r="D63" s="88" t="s">
        <v>495</v>
      </c>
      <c r="E63" s="364"/>
      <c r="F63" s="364"/>
      <c r="G63" s="364"/>
      <c r="H63" s="364"/>
      <c r="I63" s="364"/>
      <c r="J63" s="331">
        <f>SUM(J146)</f>
        <v>0</v>
      </c>
      <c r="L63" s="91"/>
    </row>
    <row r="64" spans="2:47" s="197" customFormat="1" ht="21.75" customHeight="1" x14ac:dyDescent="0.2">
      <c r="B64" s="24"/>
      <c r="D64" s="377" t="s">
        <v>496</v>
      </c>
      <c r="E64" s="364"/>
      <c r="F64" s="364"/>
      <c r="G64" s="364"/>
      <c r="H64" s="364"/>
      <c r="I64" s="364"/>
      <c r="J64" s="331">
        <f>SUM(J154)</f>
        <v>0</v>
      </c>
      <c r="L64" s="24"/>
    </row>
    <row r="65" spans="2:12" s="197" customFormat="1" ht="6.9" customHeight="1" x14ac:dyDescent="0.2"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24"/>
    </row>
    <row r="69" spans="2:12" s="197" customFormat="1" ht="6.9" customHeight="1" x14ac:dyDescent="0.2"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24"/>
    </row>
    <row r="70" spans="2:12" s="197" customFormat="1" ht="24.9" customHeight="1" x14ac:dyDescent="0.2">
      <c r="B70" s="24"/>
      <c r="C70" s="18" t="s">
        <v>95</v>
      </c>
      <c r="L70" s="24"/>
    </row>
    <row r="71" spans="2:12" s="197" customFormat="1" ht="6.9" customHeight="1" x14ac:dyDescent="0.2">
      <c r="B71" s="24"/>
      <c r="L71" s="24"/>
    </row>
    <row r="72" spans="2:12" s="197" customFormat="1" ht="12" customHeight="1" x14ac:dyDescent="0.2">
      <c r="B72" s="24"/>
      <c r="C72" s="205" t="s">
        <v>13</v>
      </c>
      <c r="L72" s="24"/>
    </row>
    <row r="73" spans="2:12" s="197" customFormat="1" ht="16.5" customHeight="1" x14ac:dyDescent="0.2">
      <c r="B73" s="24"/>
      <c r="E73" s="621" t="s">
        <v>707</v>
      </c>
      <c r="F73" s="622"/>
      <c r="G73" s="622"/>
      <c r="H73" s="622"/>
      <c r="L73" s="24"/>
    </row>
    <row r="74" spans="2:12" s="197" customFormat="1" ht="12" customHeight="1" x14ac:dyDescent="0.2">
      <c r="B74" s="24"/>
      <c r="C74" s="205" t="s">
        <v>74</v>
      </c>
      <c r="L74" s="24"/>
    </row>
    <row r="75" spans="2:12" s="197" customFormat="1" ht="16.5" customHeight="1" x14ac:dyDescent="0.2">
      <c r="B75" s="24"/>
      <c r="E75" s="603" t="str">
        <f t="shared" ref="E75" si="0">$E$50</f>
        <v xml:space="preserve">SO 02.3  -   DPS  č.p. 851/7-5       </v>
      </c>
      <c r="F75" s="577"/>
      <c r="G75" s="577"/>
      <c r="H75" s="577"/>
      <c r="L75" s="24"/>
    </row>
    <row r="76" spans="2:12" s="197" customFormat="1" ht="6.9" customHeight="1" x14ac:dyDescent="0.2">
      <c r="B76" s="24"/>
      <c r="L76" s="24"/>
    </row>
    <row r="77" spans="2:12" s="197" customFormat="1" ht="12" customHeight="1" x14ac:dyDescent="0.2">
      <c r="B77" s="24"/>
      <c r="C77" s="205" t="s">
        <v>16</v>
      </c>
      <c r="E77" s="197" t="str">
        <f>'SO 02.1_852_9-11'!$E$52</f>
        <v>LOVOSICE</v>
      </c>
      <c r="F77" s="199" t="str">
        <f>F12</f>
        <v xml:space="preserve"> </v>
      </c>
      <c r="I77" s="205" t="s">
        <v>18</v>
      </c>
      <c r="J77" s="204" t="str">
        <f>IF(J12="","",J12)</f>
        <v>22.2.2019</v>
      </c>
      <c r="L77" s="24"/>
    </row>
    <row r="78" spans="2:12" s="197" customFormat="1" ht="6.9" customHeight="1" x14ac:dyDescent="0.2">
      <c r="B78" s="24"/>
      <c r="L78" s="24"/>
    </row>
    <row r="79" spans="2:12" s="197" customFormat="1" ht="13.65" customHeight="1" x14ac:dyDescent="0.2">
      <c r="B79" s="24"/>
      <c r="C79" s="205" t="s">
        <v>19</v>
      </c>
      <c r="F79" s="199" t="str">
        <f>E15</f>
        <v xml:space="preserve"> </v>
      </c>
      <c r="I79" s="205" t="s">
        <v>23</v>
      </c>
      <c r="J79" s="201" t="str">
        <f>E21</f>
        <v xml:space="preserve"> </v>
      </c>
      <c r="L79" s="24"/>
    </row>
    <row r="80" spans="2:12" s="197" customFormat="1" ht="13.65" customHeight="1" x14ac:dyDescent="0.2">
      <c r="B80" s="24"/>
      <c r="C80" s="205" t="s">
        <v>22</v>
      </c>
      <c r="F80" s="199" t="str">
        <f>IF(E18="","",E18)</f>
        <v xml:space="preserve"> </v>
      </c>
      <c r="I80" s="205" t="s">
        <v>25</v>
      </c>
      <c r="J80" s="201" t="str">
        <f>E24</f>
        <v>PS 0401 Liberec</v>
      </c>
      <c r="L80" s="24"/>
    </row>
    <row r="81" spans="2:65" s="197" customFormat="1" ht="10.35" customHeight="1" x14ac:dyDescent="0.2">
      <c r="B81" s="24"/>
      <c r="L81" s="24"/>
    </row>
    <row r="82" spans="2:65" s="9" customFormat="1" ht="29.25" customHeight="1" x14ac:dyDescent="0.2">
      <c r="B82" s="95"/>
      <c r="C82" s="96" t="s">
        <v>96</v>
      </c>
      <c r="D82" s="97" t="s">
        <v>46</v>
      </c>
      <c r="E82" s="97" t="s">
        <v>42</v>
      </c>
      <c r="F82" s="97" t="s">
        <v>43</v>
      </c>
      <c r="G82" s="97" t="s">
        <v>97</v>
      </c>
      <c r="H82" s="97" t="s">
        <v>98</v>
      </c>
      <c r="I82" s="97" t="s">
        <v>99</v>
      </c>
      <c r="J82" s="97" t="s">
        <v>77</v>
      </c>
      <c r="K82" s="98" t="s">
        <v>100</v>
      </c>
      <c r="L82" s="95"/>
      <c r="M82" s="50" t="s">
        <v>1</v>
      </c>
      <c r="N82" s="51" t="s">
        <v>31</v>
      </c>
      <c r="O82" s="51" t="s">
        <v>101</v>
      </c>
      <c r="P82" s="51" t="s">
        <v>102</v>
      </c>
      <c r="Q82" s="51" t="s">
        <v>103</v>
      </c>
      <c r="R82" s="51" t="s">
        <v>104</v>
      </c>
      <c r="S82" s="51" t="s">
        <v>105</v>
      </c>
      <c r="T82" s="52" t="s">
        <v>106</v>
      </c>
    </row>
    <row r="83" spans="2:65" s="197" customFormat="1" ht="22.95" customHeight="1" x14ac:dyDescent="0.3">
      <c r="B83" s="24"/>
      <c r="C83" s="55" t="s">
        <v>107</v>
      </c>
      <c r="J83" s="99">
        <f>SUM(J84,J98,J140,J146,J154,J159)</f>
        <v>0</v>
      </c>
      <c r="L83" s="24"/>
      <c r="M83" s="53"/>
      <c r="N83" s="42"/>
      <c r="O83" s="42"/>
      <c r="P83" s="100">
        <f>P84+P98+P140</f>
        <v>95.660499999999999</v>
      </c>
      <c r="Q83" s="42"/>
      <c r="R83" s="100">
        <f>R84+R98+R140</f>
        <v>21.845700000000001</v>
      </c>
      <c r="S83" s="42"/>
      <c r="T83" s="101">
        <f>T84+T98+T140</f>
        <v>1.6119999999999999E-2</v>
      </c>
      <c r="AT83" s="199" t="s">
        <v>60</v>
      </c>
      <c r="AU83" s="199" t="s">
        <v>79</v>
      </c>
      <c r="BK83" s="102">
        <f>BK84+BK98+BK140</f>
        <v>0</v>
      </c>
    </row>
    <row r="84" spans="2:65" s="10" customFormat="1" ht="26.1" customHeight="1" x14ac:dyDescent="0.25">
      <c r="B84" s="103"/>
      <c r="C84" s="177"/>
      <c r="D84" s="225" t="s">
        <v>60</v>
      </c>
      <c r="E84" s="227" t="s">
        <v>108</v>
      </c>
      <c r="F84" s="227" t="s">
        <v>627</v>
      </c>
      <c r="G84" s="177"/>
      <c r="H84" s="177"/>
      <c r="I84" s="177"/>
      <c r="J84" s="255">
        <f>SUM(J85,J92)</f>
        <v>0</v>
      </c>
      <c r="L84" s="103"/>
      <c r="M84" s="107"/>
      <c r="N84" s="108"/>
      <c r="O84" s="108"/>
      <c r="P84" s="109">
        <f>P85+P87+P91</f>
        <v>66.836500000000001</v>
      </c>
      <c r="Q84" s="108"/>
      <c r="R84" s="109">
        <f>R85+R87+R91</f>
        <v>0.85579000000000005</v>
      </c>
      <c r="S84" s="108"/>
      <c r="T84" s="110">
        <f>T85+T87+T91</f>
        <v>0</v>
      </c>
      <c r="AR84" s="104" t="s">
        <v>67</v>
      </c>
      <c r="AT84" s="111" t="s">
        <v>60</v>
      </c>
      <c r="AU84" s="111" t="s">
        <v>61</v>
      </c>
      <c r="AY84" s="104" t="s">
        <v>110</v>
      </c>
      <c r="BK84" s="112">
        <f>BK85+BK87+BK91</f>
        <v>0</v>
      </c>
    </row>
    <row r="85" spans="2:65" s="10" customFormat="1" ht="16.5" customHeight="1" x14ac:dyDescent="0.25">
      <c r="B85" s="103"/>
      <c r="C85" s="177"/>
      <c r="D85" s="225" t="s">
        <v>60</v>
      </c>
      <c r="E85" s="226" t="s">
        <v>128</v>
      </c>
      <c r="F85" s="226" t="s">
        <v>628</v>
      </c>
      <c r="G85" s="177"/>
      <c r="H85" s="177"/>
      <c r="I85" s="177"/>
      <c r="J85" s="256">
        <f>SUM(J86:J91)</f>
        <v>0</v>
      </c>
      <c r="L85" s="103"/>
      <c r="M85" s="107"/>
      <c r="N85" s="108"/>
      <c r="O85" s="108"/>
      <c r="P85" s="109">
        <f>P86</f>
        <v>0.52500000000000002</v>
      </c>
      <c r="Q85" s="108"/>
      <c r="R85" s="109">
        <f>R86</f>
        <v>6.9169999999999995E-2</v>
      </c>
      <c r="S85" s="108"/>
      <c r="T85" s="110">
        <f>T86</f>
        <v>0</v>
      </c>
      <c r="AR85" s="104" t="s">
        <v>67</v>
      </c>
      <c r="AT85" s="111" t="s">
        <v>60</v>
      </c>
      <c r="AU85" s="111" t="s">
        <v>67</v>
      </c>
      <c r="AY85" s="104" t="s">
        <v>110</v>
      </c>
      <c r="BK85" s="112">
        <f>BK86</f>
        <v>0</v>
      </c>
    </row>
    <row r="86" spans="2:65" s="197" customFormat="1" ht="16.5" customHeight="1" x14ac:dyDescent="0.2">
      <c r="B86" s="115"/>
      <c r="C86" s="181">
        <v>1</v>
      </c>
      <c r="D86" s="181" t="s">
        <v>112</v>
      </c>
      <c r="E86" s="216" t="s">
        <v>723</v>
      </c>
      <c r="F86" s="217" t="s">
        <v>724</v>
      </c>
      <c r="G86" s="218" t="s">
        <v>312</v>
      </c>
      <c r="H86" s="215">
        <v>1</v>
      </c>
      <c r="I86" s="179"/>
      <c r="J86" s="179">
        <f t="shared" ref="J86:J89" si="1">ROUND(I86*H86,2)</f>
        <v>0</v>
      </c>
      <c r="K86" s="162" t="s">
        <v>505</v>
      </c>
      <c r="L86" s="24"/>
      <c r="M86" s="195" t="s">
        <v>1</v>
      </c>
      <c r="N86" s="122" t="s">
        <v>32</v>
      </c>
      <c r="O86" s="123">
        <v>0.52500000000000002</v>
      </c>
      <c r="P86" s="123">
        <f>O86*H86</f>
        <v>0.52500000000000002</v>
      </c>
      <c r="Q86" s="123">
        <v>6.9169999999999995E-2</v>
      </c>
      <c r="R86" s="123">
        <f>Q86*H86</f>
        <v>6.9169999999999995E-2</v>
      </c>
      <c r="S86" s="123">
        <v>0</v>
      </c>
      <c r="T86" s="124">
        <f>S86*H86</f>
        <v>0</v>
      </c>
      <c r="AR86" s="199" t="s">
        <v>116</v>
      </c>
      <c r="AT86" s="199" t="s">
        <v>112</v>
      </c>
      <c r="AU86" s="199" t="s">
        <v>69</v>
      </c>
      <c r="AY86" s="199" t="s">
        <v>110</v>
      </c>
      <c r="BE86" s="125">
        <f>IF(N86="základní",J86,0)</f>
        <v>0</v>
      </c>
      <c r="BF86" s="125">
        <f>IF(N86="snížená",J86,0)</f>
        <v>0</v>
      </c>
      <c r="BG86" s="125">
        <f>IF(N86="zákl. přenesená",J86,0)</f>
        <v>0</v>
      </c>
      <c r="BH86" s="125">
        <f>IF(N86="sníž. přenesená",J86,0)</f>
        <v>0</v>
      </c>
      <c r="BI86" s="125">
        <f>IF(N86="nulová",J86,0)</f>
        <v>0</v>
      </c>
      <c r="BJ86" s="199" t="s">
        <v>67</v>
      </c>
      <c r="BK86" s="125">
        <f>ROUND(I86*H86,2)</f>
        <v>0</v>
      </c>
      <c r="BL86" s="199" t="s">
        <v>116</v>
      </c>
      <c r="BM86" s="199" t="s">
        <v>631</v>
      </c>
    </row>
    <row r="87" spans="2:65" s="10" customFormat="1" ht="16.5" customHeight="1" x14ac:dyDescent="0.2">
      <c r="B87" s="103"/>
      <c r="C87" s="219">
        <v>2</v>
      </c>
      <c r="D87" s="219" t="s">
        <v>112</v>
      </c>
      <c r="E87" s="220" t="s">
        <v>726</v>
      </c>
      <c r="F87" s="221" t="s">
        <v>727</v>
      </c>
      <c r="G87" s="222" t="s">
        <v>312</v>
      </c>
      <c r="H87" s="223">
        <v>1</v>
      </c>
      <c r="I87" s="224"/>
      <c r="J87" s="224">
        <f t="shared" si="1"/>
        <v>0</v>
      </c>
      <c r="K87" s="162" t="s">
        <v>505</v>
      </c>
      <c r="L87" s="103"/>
      <c r="M87" s="107"/>
      <c r="N87" s="108"/>
      <c r="O87" s="108"/>
      <c r="P87" s="109">
        <f>SUM(P88:P90)</f>
        <v>15.811499999999999</v>
      </c>
      <c r="Q87" s="108"/>
      <c r="R87" s="109">
        <f>SUM(R88:R90)</f>
        <v>0.25262000000000001</v>
      </c>
      <c r="S87" s="108"/>
      <c r="T87" s="110">
        <f>SUM(T88:T90)</f>
        <v>0</v>
      </c>
      <c r="AR87" s="104" t="s">
        <v>67</v>
      </c>
      <c r="AT87" s="111" t="s">
        <v>60</v>
      </c>
      <c r="AU87" s="111" t="s">
        <v>67</v>
      </c>
      <c r="AY87" s="104" t="s">
        <v>110</v>
      </c>
      <c r="BK87" s="112">
        <f>SUM(BK88:BK90)</f>
        <v>0</v>
      </c>
    </row>
    <row r="88" spans="2:65" s="197" customFormat="1" ht="16.5" customHeight="1" x14ac:dyDescent="0.2">
      <c r="B88" s="115"/>
      <c r="C88" s="181">
        <v>3</v>
      </c>
      <c r="D88" s="181" t="s">
        <v>112</v>
      </c>
      <c r="E88" s="216" t="s">
        <v>721</v>
      </c>
      <c r="F88" s="217" t="s">
        <v>722</v>
      </c>
      <c r="G88" s="218" t="s">
        <v>243</v>
      </c>
      <c r="H88" s="215">
        <v>4.5</v>
      </c>
      <c r="I88" s="179"/>
      <c r="J88" s="179">
        <f t="shared" si="1"/>
        <v>0</v>
      </c>
      <c r="K88" s="162" t="s">
        <v>505</v>
      </c>
      <c r="L88" s="24"/>
      <c r="M88" s="195" t="s">
        <v>1</v>
      </c>
      <c r="N88" s="122" t="s">
        <v>32</v>
      </c>
      <c r="O88" s="123">
        <v>1.607</v>
      </c>
      <c r="P88" s="123">
        <f>O88*H88</f>
        <v>7.2314999999999996</v>
      </c>
      <c r="Q88" s="123">
        <v>4.684E-2</v>
      </c>
      <c r="R88" s="123">
        <f>Q88*H88</f>
        <v>0.21078</v>
      </c>
      <c r="S88" s="123">
        <v>0</v>
      </c>
      <c r="T88" s="124">
        <f>S88*H88</f>
        <v>0</v>
      </c>
      <c r="AR88" s="199" t="s">
        <v>116</v>
      </c>
      <c r="AT88" s="199" t="s">
        <v>112</v>
      </c>
      <c r="AU88" s="199" t="s">
        <v>69</v>
      </c>
      <c r="AY88" s="199" t="s">
        <v>110</v>
      </c>
      <c r="BE88" s="125">
        <f>IF(N88="základní",J88,0)</f>
        <v>0</v>
      </c>
      <c r="BF88" s="125">
        <f>IF(N88="snížená",J88,0)</f>
        <v>0</v>
      </c>
      <c r="BG88" s="125">
        <f>IF(N88="zákl. přenesená",J88,0)</f>
        <v>0</v>
      </c>
      <c r="BH88" s="125">
        <f>IF(N88="sníž. přenesená",J88,0)</f>
        <v>0</v>
      </c>
      <c r="BI88" s="125">
        <f>IF(N88="nulová",J88,0)</f>
        <v>0</v>
      </c>
      <c r="BJ88" s="199" t="s">
        <v>67</v>
      </c>
      <c r="BK88" s="125">
        <f>ROUND(I88*H88,2)</f>
        <v>0</v>
      </c>
      <c r="BL88" s="199" t="s">
        <v>116</v>
      </c>
      <c r="BM88" s="199" t="s">
        <v>635</v>
      </c>
    </row>
    <row r="89" spans="2:65" s="197" customFormat="1" ht="16.5" customHeight="1" x14ac:dyDescent="0.2">
      <c r="B89" s="115"/>
      <c r="C89" s="181">
        <v>4</v>
      </c>
      <c r="D89" s="181" t="s">
        <v>112</v>
      </c>
      <c r="E89" s="216" t="s">
        <v>714</v>
      </c>
      <c r="F89" s="217" t="s">
        <v>715</v>
      </c>
      <c r="G89" s="218" t="s">
        <v>461</v>
      </c>
      <c r="H89" s="215">
        <v>4</v>
      </c>
      <c r="I89" s="179"/>
      <c r="J89" s="179">
        <f t="shared" si="1"/>
        <v>0</v>
      </c>
      <c r="K89" s="118" t="s">
        <v>607</v>
      </c>
      <c r="L89" s="147"/>
      <c r="M89" s="148" t="s">
        <v>1</v>
      </c>
      <c r="N89" s="149" t="s">
        <v>32</v>
      </c>
      <c r="O89" s="123">
        <v>0</v>
      </c>
      <c r="P89" s="123">
        <f>O89*H89</f>
        <v>0</v>
      </c>
      <c r="Q89" s="123">
        <v>1.04E-2</v>
      </c>
      <c r="R89" s="123">
        <f>Q89*H89</f>
        <v>4.1599999999999998E-2</v>
      </c>
      <c r="S89" s="123">
        <v>0</v>
      </c>
      <c r="T89" s="124">
        <f>S89*H89</f>
        <v>0</v>
      </c>
      <c r="AR89" s="199" t="s">
        <v>158</v>
      </c>
      <c r="AT89" s="199" t="s">
        <v>184</v>
      </c>
      <c r="AU89" s="199" t="s">
        <v>69</v>
      </c>
      <c r="AY89" s="199" t="s">
        <v>110</v>
      </c>
      <c r="BE89" s="125">
        <f>IF(N89="základní",J89,0)</f>
        <v>0</v>
      </c>
      <c r="BF89" s="125">
        <f>IF(N89="snížená",J89,0)</f>
        <v>0</v>
      </c>
      <c r="BG89" s="125">
        <f>IF(N89="zákl. přenesená",J89,0)</f>
        <v>0</v>
      </c>
      <c r="BH89" s="125">
        <f>IF(N89="sníž. přenesená",J89,0)</f>
        <v>0</v>
      </c>
      <c r="BI89" s="125">
        <f>IF(N89="nulová",J89,0)</f>
        <v>0</v>
      </c>
      <c r="BJ89" s="199" t="s">
        <v>67</v>
      </c>
      <c r="BK89" s="125">
        <f>ROUND(I89*H89,2)</f>
        <v>0</v>
      </c>
      <c r="BL89" s="199" t="s">
        <v>116</v>
      </c>
      <c r="BM89" s="199" t="s">
        <v>638</v>
      </c>
    </row>
    <row r="90" spans="2:65" s="197" customFormat="1" ht="16.5" customHeight="1" x14ac:dyDescent="0.2">
      <c r="B90" s="115"/>
      <c r="C90" s="219">
        <v>5</v>
      </c>
      <c r="D90" s="219" t="s">
        <v>184</v>
      </c>
      <c r="E90" s="220" t="s">
        <v>717</v>
      </c>
      <c r="F90" s="221" t="s">
        <v>718</v>
      </c>
      <c r="G90" s="222" t="s">
        <v>461</v>
      </c>
      <c r="H90" s="223">
        <v>4</v>
      </c>
      <c r="I90" s="224"/>
      <c r="J90" s="224">
        <f>ROUND(I90*H90,2)</f>
        <v>0</v>
      </c>
      <c r="K90" s="143" t="s">
        <v>607</v>
      </c>
      <c r="L90" s="24"/>
      <c r="M90" s="195" t="s">
        <v>1</v>
      </c>
      <c r="N90" s="122" t="s">
        <v>32</v>
      </c>
      <c r="O90" s="123">
        <v>2.145</v>
      </c>
      <c r="P90" s="123">
        <f>O90*H90</f>
        <v>8.58</v>
      </c>
      <c r="Q90" s="123">
        <v>6.0000000000000002E-5</v>
      </c>
      <c r="R90" s="123">
        <f>Q90*H90</f>
        <v>2.4000000000000001E-4</v>
      </c>
      <c r="S90" s="123">
        <v>0</v>
      </c>
      <c r="T90" s="124">
        <f>S90*H90</f>
        <v>0</v>
      </c>
      <c r="AR90" s="199" t="s">
        <v>199</v>
      </c>
      <c r="AT90" s="199" t="s">
        <v>112</v>
      </c>
      <c r="AU90" s="199" t="s">
        <v>69</v>
      </c>
      <c r="AY90" s="199" t="s">
        <v>110</v>
      </c>
      <c r="BE90" s="125">
        <f>IF(N90="základní",J90,0)</f>
        <v>0</v>
      </c>
      <c r="BF90" s="125">
        <f>IF(N90="snížená",J90,0)</f>
        <v>0</v>
      </c>
      <c r="BG90" s="125">
        <f>IF(N90="zákl. přenesená",J90,0)</f>
        <v>0</v>
      </c>
      <c r="BH90" s="125">
        <f>IF(N90="sníž. přenesená",J90,0)</f>
        <v>0</v>
      </c>
      <c r="BI90" s="125">
        <f>IF(N90="nulová",J90,0)</f>
        <v>0</v>
      </c>
      <c r="BJ90" s="199" t="s">
        <v>67</v>
      </c>
      <c r="BK90" s="125">
        <f>ROUND(I90*H90,2)</f>
        <v>0</v>
      </c>
      <c r="BL90" s="199" t="s">
        <v>199</v>
      </c>
      <c r="BM90" s="199" t="s">
        <v>641</v>
      </c>
    </row>
    <row r="91" spans="2:65" s="10" customFormat="1" ht="16.5" customHeight="1" x14ac:dyDescent="0.2">
      <c r="B91" s="103"/>
      <c r="C91" s="219">
        <v>6</v>
      </c>
      <c r="D91" s="219" t="s">
        <v>184</v>
      </c>
      <c r="E91" s="220" t="s">
        <v>719</v>
      </c>
      <c r="F91" s="221" t="s">
        <v>720</v>
      </c>
      <c r="G91" s="222" t="s">
        <v>243</v>
      </c>
      <c r="H91" s="223">
        <v>4.5</v>
      </c>
      <c r="I91" s="224"/>
      <c r="J91" s="224">
        <f>ROUND(I91*H91,2)</f>
        <v>0</v>
      </c>
      <c r="K91" s="143" t="s">
        <v>607</v>
      </c>
      <c r="L91" s="103"/>
      <c r="M91" s="107"/>
      <c r="N91" s="108"/>
      <c r="O91" s="108"/>
      <c r="P91" s="109">
        <f>SUM(P92:P93)</f>
        <v>50.5</v>
      </c>
      <c r="Q91" s="108"/>
      <c r="R91" s="109">
        <f>SUM(R92:R93)</f>
        <v>0.53400000000000003</v>
      </c>
      <c r="S91" s="108"/>
      <c r="T91" s="110">
        <f>SUM(T92:T93)</f>
        <v>0</v>
      </c>
      <c r="AR91" s="104" t="s">
        <v>67</v>
      </c>
      <c r="AT91" s="111" t="s">
        <v>60</v>
      </c>
      <c r="AU91" s="111" t="s">
        <v>67</v>
      </c>
      <c r="AY91" s="104" t="s">
        <v>110</v>
      </c>
      <c r="BK91" s="112">
        <f>SUM(BK92:BK93)</f>
        <v>0</v>
      </c>
    </row>
    <row r="92" spans="2:65" s="197" customFormat="1" ht="16.5" customHeight="1" x14ac:dyDescent="0.25">
      <c r="B92" s="115"/>
      <c r="C92" s="332"/>
      <c r="D92" s="333" t="s">
        <v>60</v>
      </c>
      <c r="E92" s="334" t="s">
        <v>158</v>
      </c>
      <c r="F92" s="334" t="s">
        <v>498</v>
      </c>
      <c r="G92" s="335"/>
      <c r="H92" s="335"/>
      <c r="I92" s="335"/>
      <c r="J92" s="336">
        <f>SUM(J93:J97)</f>
        <v>0</v>
      </c>
      <c r="K92" s="307"/>
      <c r="L92" s="24"/>
      <c r="M92" s="195" t="s">
        <v>1</v>
      </c>
      <c r="N92" s="122" t="s">
        <v>32</v>
      </c>
      <c r="O92" s="123">
        <v>0.39100000000000001</v>
      </c>
      <c r="P92" s="123">
        <f>O92*H92</f>
        <v>0</v>
      </c>
      <c r="Q92" s="123">
        <v>0</v>
      </c>
      <c r="R92" s="123">
        <f>Q92*H92</f>
        <v>0</v>
      </c>
      <c r="S92" s="123">
        <v>3.1E-2</v>
      </c>
      <c r="T92" s="124">
        <f>S92*H92</f>
        <v>0</v>
      </c>
      <c r="AR92" s="199" t="s">
        <v>116</v>
      </c>
      <c r="AT92" s="199" t="s">
        <v>112</v>
      </c>
      <c r="AU92" s="199" t="s">
        <v>69</v>
      </c>
      <c r="AY92" s="199" t="s">
        <v>110</v>
      </c>
      <c r="BE92" s="125">
        <f>IF(N92="základní",J92,0)</f>
        <v>0</v>
      </c>
      <c r="BF92" s="125">
        <f>IF(N92="snížená",J92,0)</f>
        <v>0</v>
      </c>
      <c r="BG92" s="125">
        <f>IF(N92="zákl. přenesená",J92,0)</f>
        <v>0</v>
      </c>
      <c r="BH92" s="125">
        <f>IF(N92="sníž. přenesená",J92,0)</f>
        <v>0</v>
      </c>
      <c r="BI92" s="125">
        <f>IF(N92="nulová",J92,0)</f>
        <v>0</v>
      </c>
      <c r="BJ92" s="199" t="s">
        <v>67</v>
      </c>
      <c r="BK92" s="125">
        <f>ROUND(I92*H92,2)</f>
        <v>0</v>
      </c>
      <c r="BL92" s="199" t="s">
        <v>116</v>
      </c>
      <c r="BM92" s="199" t="s">
        <v>645</v>
      </c>
    </row>
    <row r="93" spans="2:65" s="197" customFormat="1" ht="16.5" customHeight="1" x14ac:dyDescent="0.2">
      <c r="B93" s="115"/>
      <c r="C93" s="301">
        <v>7</v>
      </c>
      <c r="D93" s="301" t="s">
        <v>112</v>
      </c>
      <c r="E93" s="337" t="s">
        <v>337</v>
      </c>
      <c r="F93" s="338" t="s">
        <v>338</v>
      </c>
      <c r="G93" s="339" t="s">
        <v>243</v>
      </c>
      <c r="H93" s="340">
        <v>100</v>
      </c>
      <c r="I93" s="341"/>
      <c r="J93" s="341">
        <f>ROUND(I93*H93,2)</f>
        <v>0</v>
      </c>
      <c r="K93" s="283" t="s">
        <v>1</v>
      </c>
      <c r="L93" s="24"/>
      <c r="M93" s="195" t="s">
        <v>1</v>
      </c>
      <c r="N93" s="122" t="s">
        <v>32</v>
      </c>
      <c r="O93" s="123">
        <v>0.505</v>
      </c>
      <c r="P93" s="123">
        <f>O93*H93</f>
        <v>50.5</v>
      </c>
      <c r="Q93" s="123">
        <v>5.3400000000000001E-3</v>
      </c>
      <c r="R93" s="123">
        <f>Q93*H93</f>
        <v>0.53400000000000003</v>
      </c>
      <c r="S93" s="123">
        <v>0</v>
      </c>
      <c r="T93" s="124">
        <f>S93*H93</f>
        <v>0</v>
      </c>
      <c r="AR93" s="199" t="s">
        <v>116</v>
      </c>
      <c r="AT93" s="199" t="s">
        <v>112</v>
      </c>
      <c r="AU93" s="199" t="s">
        <v>69</v>
      </c>
      <c r="AY93" s="199" t="s">
        <v>110</v>
      </c>
      <c r="BE93" s="125">
        <f>IF(N93="základní",J93,0)</f>
        <v>0</v>
      </c>
      <c r="BF93" s="125">
        <f>IF(N93="snížená",J93,0)</f>
        <v>0</v>
      </c>
      <c r="BG93" s="125">
        <f>IF(N93="zákl. přenesená",J93,0)</f>
        <v>0</v>
      </c>
      <c r="BH93" s="125">
        <f>IF(N93="sníž. přenesená",J93,0)</f>
        <v>0</v>
      </c>
      <c r="BI93" s="125">
        <f>IF(N93="nulová",J93,0)</f>
        <v>0</v>
      </c>
      <c r="BJ93" s="199" t="s">
        <v>67</v>
      </c>
      <c r="BK93" s="125">
        <f>ROUND(I93*H93,2)</f>
        <v>0</v>
      </c>
      <c r="BL93" s="199" t="s">
        <v>116</v>
      </c>
      <c r="BM93" s="199" t="s">
        <v>648</v>
      </c>
    </row>
    <row r="94" spans="2:65" s="267" customFormat="1" ht="16.5" customHeight="1" x14ac:dyDescent="0.2">
      <c r="B94" s="115"/>
      <c r="C94" s="342"/>
      <c r="D94" s="343" t="s">
        <v>118</v>
      </c>
      <c r="E94" s="344" t="s">
        <v>1</v>
      </c>
      <c r="F94" s="345" t="s">
        <v>825</v>
      </c>
      <c r="G94" s="342"/>
      <c r="H94" s="346">
        <v>7</v>
      </c>
      <c r="I94" s="342"/>
      <c r="J94" s="342"/>
      <c r="K94" s="314"/>
      <c r="L94" s="24"/>
      <c r="M94" s="266"/>
      <c r="N94" s="122"/>
      <c r="O94" s="123"/>
      <c r="P94" s="123"/>
      <c r="Q94" s="123"/>
      <c r="R94" s="123"/>
      <c r="S94" s="123"/>
      <c r="T94" s="124"/>
      <c r="AR94" s="268"/>
      <c r="AT94" s="268"/>
      <c r="AU94" s="268"/>
      <c r="AY94" s="268"/>
      <c r="BE94" s="125"/>
      <c r="BF94" s="125"/>
      <c r="BG94" s="125"/>
      <c r="BH94" s="125"/>
      <c r="BI94" s="125"/>
      <c r="BJ94" s="268"/>
      <c r="BK94" s="125"/>
      <c r="BL94" s="268"/>
      <c r="BM94" s="268"/>
    </row>
    <row r="95" spans="2:65" s="267" customFormat="1" ht="16.5" customHeight="1" x14ac:dyDescent="0.2">
      <c r="B95" s="115"/>
      <c r="C95" s="342"/>
      <c r="D95" s="343" t="s">
        <v>118</v>
      </c>
      <c r="E95" s="344" t="s">
        <v>1</v>
      </c>
      <c r="F95" s="345" t="s">
        <v>826</v>
      </c>
      <c r="G95" s="342"/>
      <c r="H95" s="346">
        <v>93</v>
      </c>
      <c r="I95" s="342"/>
      <c r="J95" s="342"/>
      <c r="K95" s="314"/>
      <c r="L95" s="24"/>
      <c r="M95" s="266"/>
      <c r="N95" s="122"/>
      <c r="O95" s="123"/>
      <c r="P95" s="123"/>
      <c r="Q95" s="123"/>
      <c r="R95" s="123"/>
      <c r="S95" s="123"/>
      <c r="T95" s="124"/>
      <c r="AR95" s="268"/>
      <c r="AT95" s="268"/>
      <c r="AU95" s="268"/>
      <c r="AY95" s="268"/>
      <c r="BE95" s="125"/>
      <c r="BF95" s="125"/>
      <c r="BG95" s="125"/>
      <c r="BH95" s="125"/>
      <c r="BI95" s="125"/>
      <c r="BJ95" s="268"/>
      <c r="BK95" s="125"/>
      <c r="BL95" s="268"/>
      <c r="BM95" s="268"/>
    </row>
    <row r="96" spans="2:65" s="267" customFormat="1" ht="16.5" customHeight="1" x14ac:dyDescent="0.2">
      <c r="B96" s="115"/>
      <c r="C96" s="347"/>
      <c r="D96" s="343" t="s">
        <v>118</v>
      </c>
      <c r="E96" s="348" t="s">
        <v>1</v>
      </c>
      <c r="F96" s="349" t="s">
        <v>123</v>
      </c>
      <c r="G96" s="347"/>
      <c r="H96" s="350">
        <v>100</v>
      </c>
      <c r="I96" s="347"/>
      <c r="J96" s="347"/>
      <c r="K96" s="318"/>
      <c r="L96" s="24"/>
      <c r="M96" s="266"/>
      <c r="N96" s="122"/>
      <c r="O96" s="123"/>
      <c r="P96" s="123"/>
      <c r="Q96" s="123"/>
      <c r="R96" s="123"/>
      <c r="S96" s="123"/>
      <c r="T96" s="124"/>
      <c r="AR96" s="268"/>
      <c r="AT96" s="268"/>
      <c r="AU96" s="268"/>
      <c r="AY96" s="268"/>
      <c r="BE96" s="125"/>
      <c r="BF96" s="125"/>
      <c r="BG96" s="125"/>
      <c r="BH96" s="125"/>
      <c r="BI96" s="125"/>
      <c r="BJ96" s="268"/>
      <c r="BK96" s="125"/>
      <c r="BL96" s="268"/>
      <c r="BM96" s="268"/>
    </row>
    <row r="97" spans="2:65" s="267" customFormat="1" ht="16.5" customHeight="1" x14ac:dyDescent="0.2">
      <c r="B97" s="115"/>
      <c r="C97" s="301">
        <v>8</v>
      </c>
      <c r="D97" s="301" t="s">
        <v>112</v>
      </c>
      <c r="E97" s="337" t="s">
        <v>341</v>
      </c>
      <c r="F97" s="338" t="s">
        <v>342</v>
      </c>
      <c r="G97" s="339" t="s">
        <v>243</v>
      </c>
      <c r="H97" s="340">
        <v>100</v>
      </c>
      <c r="I97" s="341"/>
      <c r="J97" s="341">
        <f>ROUND(I97*H97,2)</f>
        <v>0</v>
      </c>
      <c r="K97" s="283" t="s">
        <v>1</v>
      </c>
      <c r="L97" s="24"/>
      <c r="M97" s="266"/>
      <c r="N97" s="122"/>
      <c r="O97" s="123"/>
      <c r="P97" s="123"/>
      <c r="Q97" s="123"/>
      <c r="R97" s="123"/>
      <c r="S97" s="123"/>
      <c r="T97" s="124"/>
      <c r="AR97" s="268"/>
      <c r="AT97" s="268"/>
      <c r="AU97" s="268"/>
      <c r="AY97" s="268"/>
      <c r="BE97" s="125"/>
      <c r="BF97" s="125"/>
      <c r="BG97" s="125"/>
      <c r="BH97" s="125"/>
      <c r="BI97" s="125"/>
      <c r="BJ97" s="268"/>
      <c r="BK97" s="125"/>
      <c r="BL97" s="268"/>
      <c r="BM97" s="268"/>
    </row>
    <row r="98" spans="2:65" s="10" customFormat="1" ht="16.5" customHeight="1" x14ac:dyDescent="0.25">
      <c r="B98" s="103"/>
      <c r="C98" s="177"/>
      <c r="D98" s="225" t="s">
        <v>60</v>
      </c>
      <c r="E98" s="227" t="s">
        <v>410</v>
      </c>
      <c r="F98" s="227" t="s">
        <v>649</v>
      </c>
      <c r="G98" s="177"/>
      <c r="H98" s="177"/>
      <c r="I98" s="177"/>
      <c r="J98" s="255">
        <f>SUM(J99,J106,J114,J119,J122,J128,J133)</f>
        <v>0</v>
      </c>
      <c r="L98" s="103"/>
      <c r="M98" s="107"/>
      <c r="N98" s="108"/>
      <c r="O98" s="108"/>
      <c r="P98" s="109">
        <f>P106+P119+P122+P125+P128+P133</f>
        <v>27.903999999999996</v>
      </c>
      <c r="Q98" s="108"/>
      <c r="R98" s="109">
        <f>R106+R119+R122+R125+R128+R133</f>
        <v>20.98751</v>
      </c>
      <c r="S98" s="108"/>
      <c r="T98" s="110">
        <f>T106+T119+T122+T125+T128+T133</f>
        <v>1.6119999999999999E-2</v>
      </c>
      <c r="AR98" s="104" t="s">
        <v>69</v>
      </c>
      <c r="AT98" s="111" t="s">
        <v>60</v>
      </c>
      <c r="AU98" s="111" t="s">
        <v>61</v>
      </c>
      <c r="AY98" s="104" t="s">
        <v>110</v>
      </c>
      <c r="BK98" s="112">
        <f>BK106+BK119+BK122+BK125+BK128+BK133</f>
        <v>0</v>
      </c>
    </row>
    <row r="99" spans="2:65" s="10" customFormat="1" ht="16.5" customHeight="1" x14ac:dyDescent="0.25">
      <c r="B99" s="103"/>
      <c r="C99" s="332"/>
      <c r="D99" s="334" t="s">
        <v>60</v>
      </c>
      <c r="E99" s="334" t="s">
        <v>507</v>
      </c>
      <c r="F99" s="334" t="s">
        <v>508</v>
      </c>
      <c r="G99" s="335"/>
      <c r="H99" s="335"/>
      <c r="I99" s="335"/>
      <c r="J99" s="336">
        <f>SUM(J100:J105)</f>
        <v>0</v>
      </c>
      <c r="K99" s="307"/>
      <c r="L99" s="103"/>
      <c r="M99" s="107"/>
      <c r="N99" s="108"/>
      <c r="O99" s="108"/>
      <c r="P99" s="109"/>
      <c r="Q99" s="108"/>
      <c r="R99" s="109"/>
      <c r="S99" s="108"/>
      <c r="T99" s="110"/>
      <c r="AR99" s="104"/>
      <c r="AT99" s="111"/>
      <c r="AU99" s="111"/>
      <c r="AY99" s="104"/>
      <c r="BK99" s="112"/>
    </row>
    <row r="100" spans="2:65" s="10" customFormat="1" ht="16.5" customHeight="1" x14ac:dyDescent="0.2">
      <c r="B100" s="103"/>
      <c r="C100" s="301">
        <v>9</v>
      </c>
      <c r="D100" s="301" t="s">
        <v>112</v>
      </c>
      <c r="E100" s="337" t="s">
        <v>519</v>
      </c>
      <c r="F100" s="338" t="s">
        <v>520</v>
      </c>
      <c r="G100" s="339" t="s">
        <v>243</v>
      </c>
      <c r="H100" s="340">
        <v>87</v>
      </c>
      <c r="I100" s="341"/>
      <c r="J100" s="341">
        <f t="shared" ref="J100:J105" si="2">ROUND(I100*H100,2)</f>
        <v>0</v>
      </c>
      <c r="K100" s="283" t="s">
        <v>1</v>
      </c>
      <c r="L100" s="103"/>
      <c r="M100" s="107"/>
      <c r="N100" s="108"/>
      <c r="O100" s="108"/>
      <c r="P100" s="109"/>
      <c r="Q100" s="108"/>
      <c r="R100" s="109"/>
      <c r="S100" s="108"/>
      <c r="T100" s="110"/>
      <c r="AR100" s="104"/>
      <c r="AT100" s="111"/>
      <c r="AU100" s="111"/>
      <c r="AY100" s="104"/>
      <c r="BK100" s="112"/>
    </row>
    <row r="101" spans="2:65" s="10" customFormat="1" ht="16.5" customHeight="1" x14ac:dyDescent="0.2">
      <c r="B101" s="103"/>
      <c r="C101" s="352">
        <v>10</v>
      </c>
      <c r="D101" s="352" t="s">
        <v>184</v>
      </c>
      <c r="E101" s="353" t="s">
        <v>799</v>
      </c>
      <c r="F101" s="354" t="s">
        <v>800</v>
      </c>
      <c r="G101" s="355" t="s">
        <v>243</v>
      </c>
      <c r="H101" s="356">
        <v>60</v>
      </c>
      <c r="I101" s="357"/>
      <c r="J101" s="357">
        <f t="shared" si="2"/>
        <v>0</v>
      </c>
      <c r="K101" s="322" t="s">
        <v>1</v>
      </c>
      <c r="L101" s="103"/>
      <c r="M101" s="107"/>
      <c r="N101" s="108"/>
      <c r="O101" s="108"/>
      <c r="P101" s="109"/>
      <c r="Q101" s="108"/>
      <c r="R101" s="109"/>
      <c r="S101" s="108"/>
      <c r="T101" s="110"/>
      <c r="AR101" s="104"/>
      <c r="AT101" s="111"/>
      <c r="AU101" s="111"/>
      <c r="AY101" s="104"/>
      <c r="BK101" s="112"/>
    </row>
    <row r="102" spans="2:65" s="10" customFormat="1" ht="16.5" customHeight="1" x14ac:dyDescent="0.2">
      <c r="B102" s="103"/>
      <c r="C102" s="352">
        <v>11</v>
      </c>
      <c r="D102" s="352" t="s">
        <v>184</v>
      </c>
      <c r="E102" s="353" t="s">
        <v>827</v>
      </c>
      <c r="F102" s="354" t="s">
        <v>828</v>
      </c>
      <c r="G102" s="355" t="s">
        <v>243</v>
      </c>
      <c r="H102" s="356">
        <v>17</v>
      </c>
      <c r="I102" s="357"/>
      <c r="J102" s="357">
        <f t="shared" si="2"/>
        <v>0</v>
      </c>
      <c r="K102" s="322" t="s">
        <v>505</v>
      </c>
      <c r="L102" s="103"/>
      <c r="M102" s="107"/>
      <c r="N102" s="108"/>
      <c r="O102" s="108"/>
      <c r="P102" s="109"/>
      <c r="Q102" s="108"/>
      <c r="R102" s="109"/>
      <c r="S102" s="108"/>
      <c r="T102" s="110"/>
      <c r="AR102" s="104"/>
      <c r="AT102" s="111"/>
      <c r="AU102" s="111"/>
      <c r="AY102" s="104"/>
      <c r="BK102" s="112"/>
    </row>
    <row r="103" spans="2:65" s="10" customFormat="1" ht="16.5" customHeight="1" x14ac:dyDescent="0.2">
      <c r="B103" s="103"/>
      <c r="C103" s="352">
        <v>12</v>
      </c>
      <c r="D103" s="352" t="s">
        <v>184</v>
      </c>
      <c r="E103" s="353" t="s">
        <v>801</v>
      </c>
      <c r="F103" s="354" t="s">
        <v>802</v>
      </c>
      <c r="G103" s="355" t="s">
        <v>243</v>
      </c>
      <c r="H103" s="356">
        <v>27</v>
      </c>
      <c r="I103" s="357"/>
      <c r="J103" s="357">
        <f t="shared" si="2"/>
        <v>0</v>
      </c>
      <c r="K103" s="322" t="s">
        <v>1</v>
      </c>
      <c r="L103" s="103"/>
      <c r="M103" s="107"/>
      <c r="N103" s="108"/>
      <c r="O103" s="108"/>
      <c r="P103" s="109"/>
      <c r="Q103" s="108"/>
      <c r="R103" s="109"/>
      <c r="S103" s="108"/>
      <c r="T103" s="110"/>
      <c r="AR103" s="104"/>
      <c r="AT103" s="111"/>
      <c r="AU103" s="111"/>
      <c r="AY103" s="104"/>
      <c r="BK103" s="112"/>
    </row>
    <row r="104" spans="2:65" s="10" customFormat="1" ht="16.5" customHeight="1" x14ac:dyDescent="0.2">
      <c r="B104" s="103"/>
      <c r="C104" s="301">
        <v>13</v>
      </c>
      <c r="D104" s="301" t="s">
        <v>112</v>
      </c>
      <c r="E104" s="337" t="s">
        <v>803</v>
      </c>
      <c r="F104" s="338" t="s">
        <v>804</v>
      </c>
      <c r="G104" s="339" t="s">
        <v>243</v>
      </c>
      <c r="H104" s="340">
        <v>7</v>
      </c>
      <c r="I104" s="341"/>
      <c r="J104" s="341">
        <f t="shared" si="2"/>
        <v>0</v>
      </c>
      <c r="K104" s="283" t="s">
        <v>1</v>
      </c>
      <c r="L104" s="103"/>
      <c r="M104" s="107"/>
      <c r="N104" s="108"/>
      <c r="O104" s="108"/>
      <c r="P104" s="109"/>
      <c r="Q104" s="108"/>
      <c r="R104" s="109"/>
      <c r="S104" s="108"/>
      <c r="T104" s="110"/>
      <c r="AR104" s="104"/>
      <c r="AT104" s="111"/>
      <c r="AU104" s="111"/>
      <c r="AY104" s="104"/>
      <c r="BK104" s="112"/>
    </row>
    <row r="105" spans="2:65" s="10" customFormat="1" ht="16.5" customHeight="1" x14ac:dyDescent="0.2">
      <c r="B105" s="103"/>
      <c r="C105" s="352">
        <v>14</v>
      </c>
      <c r="D105" s="352" t="s">
        <v>184</v>
      </c>
      <c r="E105" s="353" t="s">
        <v>805</v>
      </c>
      <c r="F105" s="354" t="s">
        <v>806</v>
      </c>
      <c r="G105" s="355" t="s">
        <v>243</v>
      </c>
      <c r="H105" s="356">
        <v>7</v>
      </c>
      <c r="I105" s="357"/>
      <c r="J105" s="357">
        <f t="shared" si="2"/>
        <v>0</v>
      </c>
      <c r="K105" s="322" t="s">
        <v>1</v>
      </c>
      <c r="L105" s="103"/>
      <c r="M105" s="107"/>
      <c r="N105" s="108"/>
      <c r="O105" s="108"/>
      <c r="P105" s="109"/>
      <c r="Q105" s="108"/>
      <c r="R105" s="109"/>
      <c r="S105" s="108"/>
      <c r="T105" s="110"/>
      <c r="AR105" s="104"/>
      <c r="AT105" s="111"/>
      <c r="AU105" s="111"/>
      <c r="AY105" s="104"/>
      <c r="BK105" s="112"/>
    </row>
    <row r="106" spans="2:65" s="10" customFormat="1" ht="16.5" customHeight="1" x14ac:dyDescent="0.25">
      <c r="B106" s="103"/>
      <c r="C106" s="177"/>
      <c r="D106" s="225" t="s">
        <v>60</v>
      </c>
      <c r="E106" s="226" t="s">
        <v>523</v>
      </c>
      <c r="F106" s="226" t="s">
        <v>524</v>
      </c>
      <c r="G106" s="177"/>
      <c r="H106" s="177"/>
      <c r="I106" s="177"/>
      <c r="J106" s="256">
        <f>SUM(J107:J113)</f>
        <v>0</v>
      </c>
      <c r="L106" s="103"/>
      <c r="M106" s="107"/>
      <c r="N106" s="108"/>
      <c r="O106" s="108"/>
      <c r="P106" s="109">
        <f>SUM(P107:P108)</f>
        <v>16.45</v>
      </c>
      <c r="Q106" s="108"/>
      <c r="R106" s="109">
        <f>SUM(R107:R108)</f>
        <v>2.205E-2</v>
      </c>
      <c r="S106" s="108"/>
      <c r="T106" s="110">
        <f>SUM(T107:T108)</f>
        <v>0</v>
      </c>
      <c r="AR106" s="104" t="s">
        <v>69</v>
      </c>
      <c r="AT106" s="111" t="s">
        <v>60</v>
      </c>
      <c r="AU106" s="111" t="s">
        <v>67</v>
      </c>
      <c r="AY106" s="104" t="s">
        <v>110</v>
      </c>
      <c r="BK106" s="112">
        <f>SUM(BK107:BK108)</f>
        <v>0</v>
      </c>
    </row>
    <row r="107" spans="2:65" s="197" customFormat="1" ht="16.5" customHeight="1" x14ac:dyDescent="0.2">
      <c r="B107" s="115"/>
      <c r="C107" s="181">
        <v>15</v>
      </c>
      <c r="D107" s="181" t="s">
        <v>112</v>
      </c>
      <c r="E107" s="182" t="s">
        <v>650</v>
      </c>
      <c r="F107" s="180" t="s">
        <v>651</v>
      </c>
      <c r="G107" s="183" t="s">
        <v>243</v>
      </c>
      <c r="H107" s="215">
        <v>35</v>
      </c>
      <c r="I107" s="179"/>
      <c r="J107" s="179">
        <f>ROUND(I107*H107,2)</f>
        <v>0</v>
      </c>
      <c r="K107" s="118" t="s">
        <v>505</v>
      </c>
      <c r="L107" s="24"/>
      <c r="M107" s="195" t="s">
        <v>1</v>
      </c>
      <c r="N107" s="122" t="s">
        <v>32</v>
      </c>
      <c r="O107" s="123">
        <v>0.47</v>
      </c>
      <c r="P107" s="123">
        <f>O107*H107</f>
        <v>16.45</v>
      </c>
      <c r="Q107" s="123">
        <v>5.0000000000000001E-4</v>
      </c>
      <c r="R107" s="123">
        <f>Q107*H107</f>
        <v>1.7500000000000002E-2</v>
      </c>
      <c r="S107" s="123">
        <v>0</v>
      </c>
      <c r="T107" s="124">
        <f>S107*H107</f>
        <v>0</v>
      </c>
      <c r="AR107" s="199" t="s">
        <v>199</v>
      </c>
      <c r="AT107" s="199" t="s">
        <v>112</v>
      </c>
      <c r="AU107" s="199" t="s">
        <v>69</v>
      </c>
      <c r="AY107" s="199" t="s">
        <v>110</v>
      </c>
      <c r="BE107" s="125">
        <f>IF(N107="základní",J107,0)</f>
        <v>0</v>
      </c>
      <c r="BF107" s="125">
        <f>IF(N107="snížená",J107,0)</f>
        <v>0</v>
      </c>
      <c r="BG107" s="125">
        <f>IF(N107="zákl. přenesená",J107,0)</f>
        <v>0</v>
      </c>
      <c r="BH107" s="125">
        <f>IF(N107="sníž. přenesená",J107,0)</f>
        <v>0</v>
      </c>
      <c r="BI107" s="125">
        <f>IF(N107="nulová",J107,0)</f>
        <v>0</v>
      </c>
      <c r="BJ107" s="199" t="s">
        <v>67</v>
      </c>
      <c r="BK107" s="125">
        <f>ROUND(I107*H107,2)</f>
        <v>0</v>
      </c>
      <c r="BL107" s="199" t="s">
        <v>199</v>
      </c>
      <c r="BM107" s="199" t="s">
        <v>652</v>
      </c>
    </row>
    <row r="108" spans="2:65" s="197" customFormat="1" ht="16.5" customHeight="1" x14ac:dyDescent="0.2">
      <c r="B108" s="115"/>
      <c r="C108" s="219">
        <v>16</v>
      </c>
      <c r="D108" s="219" t="s">
        <v>184</v>
      </c>
      <c r="E108" s="220" t="s">
        <v>653</v>
      </c>
      <c r="F108" s="221" t="s">
        <v>654</v>
      </c>
      <c r="G108" s="222" t="s">
        <v>243</v>
      </c>
      <c r="H108" s="223">
        <v>35</v>
      </c>
      <c r="I108" s="224"/>
      <c r="J108" s="224">
        <f>ROUND(I108*H108,2)</f>
        <v>0</v>
      </c>
      <c r="K108" s="143" t="s">
        <v>505</v>
      </c>
      <c r="L108" s="147"/>
      <c r="M108" s="148" t="s">
        <v>1</v>
      </c>
      <c r="N108" s="149" t="s">
        <v>32</v>
      </c>
      <c r="O108" s="123">
        <v>0</v>
      </c>
      <c r="P108" s="123">
        <f>O108*H108</f>
        <v>0</v>
      </c>
      <c r="Q108" s="123">
        <v>1.2999999999999999E-4</v>
      </c>
      <c r="R108" s="123">
        <f>Q108*H108</f>
        <v>4.5499999999999994E-3</v>
      </c>
      <c r="S108" s="123">
        <v>0</v>
      </c>
      <c r="T108" s="124">
        <f>S108*H108</f>
        <v>0</v>
      </c>
      <c r="AR108" s="199" t="s">
        <v>296</v>
      </c>
      <c r="AT108" s="199" t="s">
        <v>184</v>
      </c>
      <c r="AU108" s="199" t="s">
        <v>69</v>
      </c>
      <c r="AY108" s="199" t="s">
        <v>110</v>
      </c>
      <c r="BE108" s="125">
        <f>IF(N108="základní",J108,0)</f>
        <v>0</v>
      </c>
      <c r="BF108" s="125">
        <f>IF(N108="snížená",J108,0)</f>
        <v>0</v>
      </c>
      <c r="BG108" s="125">
        <f>IF(N108="zákl. přenesená",J108,0)</f>
        <v>0</v>
      </c>
      <c r="BH108" s="125">
        <f>IF(N108="sníž. přenesená",J108,0)</f>
        <v>0</v>
      </c>
      <c r="BI108" s="125">
        <f>IF(N108="nulová",J108,0)</f>
        <v>0</v>
      </c>
      <c r="BJ108" s="199" t="s">
        <v>67</v>
      </c>
      <c r="BK108" s="125">
        <f>ROUND(I108*H108,2)</f>
        <v>0</v>
      </c>
      <c r="BL108" s="199" t="s">
        <v>199</v>
      </c>
      <c r="BM108" s="199" t="s">
        <v>655</v>
      </c>
    </row>
    <row r="109" spans="2:65" s="197" customFormat="1" ht="16.5" customHeight="1" x14ac:dyDescent="0.2">
      <c r="B109" s="115"/>
      <c r="C109" s="181">
        <v>17</v>
      </c>
      <c r="D109" s="181" t="s">
        <v>112</v>
      </c>
      <c r="E109" s="216" t="s">
        <v>564</v>
      </c>
      <c r="F109" s="217" t="s">
        <v>728</v>
      </c>
      <c r="G109" s="218" t="s">
        <v>566</v>
      </c>
      <c r="H109" s="215">
        <v>5</v>
      </c>
      <c r="I109" s="179"/>
      <c r="J109" s="179">
        <f t="shared" ref="J109" si="3">ROUND(I109*H109,2)</f>
        <v>0</v>
      </c>
      <c r="K109" s="118" t="s">
        <v>607</v>
      </c>
      <c r="L109" s="147"/>
      <c r="M109" s="148"/>
      <c r="N109" s="149"/>
      <c r="O109" s="123"/>
      <c r="P109" s="123"/>
      <c r="Q109" s="123"/>
      <c r="R109" s="123"/>
      <c r="S109" s="123"/>
      <c r="T109" s="124"/>
      <c r="AR109" s="199"/>
      <c r="AT109" s="199"/>
      <c r="AU109" s="199"/>
      <c r="AY109" s="199"/>
      <c r="BE109" s="125"/>
      <c r="BF109" s="125"/>
      <c r="BG109" s="125"/>
      <c r="BH109" s="125"/>
      <c r="BI109" s="125"/>
      <c r="BJ109" s="199"/>
      <c r="BK109" s="125"/>
      <c r="BL109" s="199"/>
      <c r="BM109" s="199"/>
    </row>
    <row r="110" spans="2:65" s="267" customFormat="1" ht="16.5" customHeight="1" x14ac:dyDescent="0.2">
      <c r="B110" s="115"/>
      <c r="C110" s="301">
        <v>18</v>
      </c>
      <c r="D110" s="301" t="s">
        <v>112</v>
      </c>
      <c r="E110" s="337" t="s">
        <v>807</v>
      </c>
      <c r="F110" s="338" t="s">
        <v>808</v>
      </c>
      <c r="G110" s="339" t="s">
        <v>243</v>
      </c>
      <c r="H110" s="340">
        <v>24</v>
      </c>
      <c r="I110" s="341"/>
      <c r="J110" s="341">
        <f>ROUND(I110*H110,2)</f>
        <v>0</v>
      </c>
      <c r="K110" s="283" t="s">
        <v>1</v>
      </c>
      <c r="L110" s="147"/>
      <c r="M110" s="148"/>
      <c r="N110" s="149"/>
      <c r="O110" s="123"/>
      <c r="P110" s="123"/>
      <c r="Q110" s="123"/>
      <c r="R110" s="123"/>
      <c r="S110" s="123"/>
      <c r="T110" s="124"/>
      <c r="AR110" s="268"/>
      <c r="AT110" s="268"/>
      <c r="AU110" s="268"/>
      <c r="AY110" s="268"/>
      <c r="BE110" s="125"/>
      <c r="BF110" s="125"/>
      <c r="BG110" s="125"/>
      <c r="BH110" s="125"/>
      <c r="BI110" s="125"/>
      <c r="BJ110" s="268"/>
      <c r="BK110" s="125"/>
      <c r="BL110" s="268"/>
      <c r="BM110" s="268"/>
    </row>
    <row r="111" spans="2:65" s="267" customFormat="1" ht="16.5" customHeight="1" x14ac:dyDescent="0.2">
      <c r="B111" s="115"/>
      <c r="C111" s="301">
        <v>19</v>
      </c>
      <c r="D111" s="301" t="s">
        <v>112</v>
      </c>
      <c r="E111" s="337" t="s">
        <v>809</v>
      </c>
      <c r="F111" s="338" t="s">
        <v>810</v>
      </c>
      <c r="G111" s="339" t="s">
        <v>243</v>
      </c>
      <c r="H111" s="340">
        <v>54</v>
      </c>
      <c r="I111" s="341"/>
      <c r="J111" s="341">
        <f>ROUND(I111*H111,2)</f>
        <v>0</v>
      </c>
      <c r="K111" s="283" t="s">
        <v>1</v>
      </c>
      <c r="L111" s="147"/>
      <c r="M111" s="148"/>
      <c r="N111" s="149"/>
      <c r="O111" s="123"/>
      <c r="P111" s="123"/>
      <c r="Q111" s="123"/>
      <c r="R111" s="123"/>
      <c r="S111" s="123"/>
      <c r="T111" s="124"/>
      <c r="AR111" s="268"/>
      <c r="AT111" s="268"/>
      <c r="AU111" s="268"/>
      <c r="AY111" s="268"/>
      <c r="BE111" s="125"/>
      <c r="BF111" s="125"/>
      <c r="BG111" s="125"/>
      <c r="BH111" s="125"/>
      <c r="BI111" s="125"/>
      <c r="BJ111" s="268"/>
      <c r="BK111" s="125"/>
      <c r="BL111" s="268"/>
      <c r="BM111" s="268"/>
    </row>
    <row r="112" spans="2:65" s="267" customFormat="1" ht="16.5" customHeight="1" x14ac:dyDescent="0.2">
      <c r="B112" s="115"/>
      <c r="C112" s="301">
        <v>20</v>
      </c>
      <c r="D112" s="301" t="s">
        <v>112</v>
      </c>
      <c r="E112" s="337" t="s">
        <v>811</v>
      </c>
      <c r="F112" s="338" t="s">
        <v>812</v>
      </c>
      <c r="G112" s="339" t="s">
        <v>243</v>
      </c>
      <c r="H112" s="340">
        <v>15</v>
      </c>
      <c r="I112" s="341"/>
      <c r="J112" s="341">
        <f>ROUND(I112*H112,2)</f>
        <v>0</v>
      </c>
      <c r="K112" s="283" t="s">
        <v>505</v>
      </c>
      <c r="L112" s="147"/>
      <c r="M112" s="148"/>
      <c r="N112" s="149"/>
      <c r="O112" s="123"/>
      <c r="P112" s="123"/>
      <c r="Q112" s="123"/>
      <c r="R112" s="123"/>
      <c r="S112" s="123"/>
      <c r="T112" s="124"/>
      <c r="AR112" s="268"/>
      <c r="AT112" s="268"/>
      <c r="AU112" s="268"/>
      <c r="AY112" s="268"/>
      <c r="BE112" s="125"/>
      <c r="BF112" s="125"/>
      <c r="BG112" s="125"/>
      <c r="BH112" s="125"/>
      <c r="BI112" s="125"/>
      <c r="BJ112" s="268"/>
      <c r="BK112" s="125"/>
      <c r="BL112" s="268"/>
      <c r="BM112" s="268"/>
    </row>
    <row r="113" spans="2:65" s="267" customFormat="1" ht="16.5" customHeight="1" x14ac:dyDescent="0.2">
      <c r="B113" s="115"/>
      <c r="C113" s="301">
        <v>21</v>
      </c>
      <c r="D113" s="301" t="s">
        <v>112</v>
      </c>
      <c r="E113" s="337" t="s">
        <v>813</v>
      </c>
      <c r="F113" s="338" t="s">
        <v>814</v>
      </c>
      <c r="G113" s="339" t="s">
        <v>243</v>
      </c>
      <c r="H113" s="340">
        <v>78</v>
      </c>
      <c r="I113" s="341"/>
      <c r="J113" s="341">
        <f>ROUND(I113*H113,2)</f>
        <v>0</v>
      </c>
      <c r="K113" s="283" t="s">
        <v>1</v>
      </c>
      <c r="L113" s="147"/>
      <c r="M113" s="148"/>
      <c r="N113" s="149"/>
      <c r="O113" s="123"/>
      <c r="P113" s="123"/>
      <c r="Q113" s="123"/>
      <c r="R113" s="123"/>
      <c r="S113" s="123"/>
      <c r="T113" s="124"/>
      <c r="AR113" s="268"/>
      <c r="AT113" s="268"/>
      <c r="AU113" s="268"/>
      <c r="AY113" s="268"/>
      <c r="BE113" s="125"/>
      <c r="BF113" s="125"/>
      <c r="BG113" s="125"/>
      <c r="BH113" s="125"/>
      <c r="BI113" s="125"/>
      <c r="BJ113" s="268"/>
      <c r="BK113" s="125"/>
      <c r="BL113" s="268"/>
      <c r="BM113" s="268"/>
    </row>
    <row r="114" spans="2:65" s="267" customFormat="1" ht="16.5" customHeight="1" x14ac:dyDescent="0.25">
      <c r="B114" s="115"/>
      <c r="C114" s="332"/>
      <c r="D114" s="333" t="s">
        <v>60</v>
      </c>
      <c r="E114" s="334" t="s">
        <v>531</v>
      </c>
      <c r="F114" s="334" t="s">
        <v>532</v>
      </c>
      <c r="G114" s="335"/>
      <c r="H114" s="335"/>
      <c r="I114" s="335"/>
      <c r="J114" s="336">
        <f>SUM(J115:J118)</f>
        <v>0</v>
      </c>
      <c r="K114" s="307"/>
      <c r="L114" s="147"/>
      <c r="M114" s="148"/>
      <c r="N114" s="149"/>
      <c r="O114" s="123"/>
      <c r="P114" s="123"/>
      <c r="Q114" s="123"/>
      <c r="R114" s="123"/>
      <c r="S114" s="123"/>
      <c r="T114" s="124"/>
      <c r="AR114" s="268"/>
      <c r="AT114" s="268"/>
      <c r="AU114" s="268"/>
      <c r="AY114" s="268"/>
      <c r="BE114" s="125"/>
      <c r="BF114" s="125"/>
      <c r="BG114" s="125"/>
      <c r="BH114" s="125"/>
      <c r="BI114" s="125"/>
      <c r="BJ114" s="268"/>
      <c r="BK114" s="125"/>
      <c r="BL114" s="268"/>
      <c r="BM114" s="268"/>
    </row>
    <row r="115" spans="2:65" s="267" customFormat="1" ht="16.5" customHeight="1" x14ac:dyDescent="0.2">
      <c r="B115" s="115"/>
      <c r="C115" s="301">
        <v>22</v>
      </c>
      <c r="D115" s="301" t="s">
        <v>112</v>
      </c>
      <c r="E115" s="337" t="s">
        <v>533</v>
      </c>
      <c r="F115" s="338" t="s">
        <v>534</v>
      </c>
      <c r="G115" s="339" t="s">
        <v>243</v>
      </c>
      <c r="H115" s="340">
        <v>1</v>
      </c>
      <c r="I115" s="341"/>
      <c r="J115" s="341">
        <f>ROUND(I115*H115,2)</f>
        <v>0</v>
      </c>
      <c r="K115" s="283" t="s">
        <v>1</v>
      </c>
      <c r="L115" s="147"/>
      <c r="M115" s="148"/>
      <c r="N115" s="149"/>
      <c r="O115" s="123"/>
      <c r="P115" s="123"/>
      <c r="Q115" s="123"/>
      <c r="R115" s="123"/>
      <c r="S115" s="123"/>
      <c r="T115" s="124"/>
      <c r="AR115" s="268"/>
      <c r="AT115" s="268"/>
      <c r="AU115" s="268"/>
      <c r="AY115" s="268"/>
      <c r="BE115" s="125"/>
      <c r="BF115" s="125"/>
      <c r="BG115" s="125"/>
      <c r="BH115" s="125"/>
      <c r="BI115" s="125"/>
      <c r="BJ115" s="268"/>
      <c r="BK115" s="125"/>
      <c r="BL115" s="268"/>
      <c r="BM115" s="268"/>
    </row>
    <row r="116" spans="2:65" s="267" customFormat="1" ht="16.5" customHeight="1" x14ac:dyDescent="0.2">
      <c r="B116" s="115"/>
      <c r="C116" s="352">
        <v>23</v>
      </c>
      <c r="D116" s="352" t="s">
        <v>184</v>
      </c>
      <c r="E116" s="353" t="s">
        <v>536</v>
      </c>
      <c r="F116" s="354" t="s">
        <v>537</v>
      </c>
      <c r="G116" s="355" t="s">
        <v>243</v>
      </c>
      <c r="H116" s="356">
        <v>1</v>
      </c>
      <c r="I116" s="357"/>
      <c r="J116" s="357">
        <f>ROUND(I116*H116,2)</f>
        <v>0</v>
      </c>
      <c r="K116" s="322" t="s">
        <v>1</v>
      </c>
      <c r="L116" s="147"/>
      <c r="M116" s="148"/>
      <c r="N116" s="149"/>
      <c r="O116" s="123"/>
      <c r="P116" s="123"/>
      <c r="Q116" s="123"/>
      <c r="R116" s="123"/>
      <c r="S116" s="123"/>
      <c r="T116" s="124"/>
      <c r="AR116" s="268"/>
      <c r="AT116" s="268"/>
      <c r="AU116" s="268"/>
      <c r="AY116" s="268"/>
      <c r="BE116" s="125"/>
      <c r="BF116" s="125"/>
      <c r="BG116" s="125"/>
      <c r="BH116" s="125"/>
      <c r="BI116" s="125"/>
      <c r="BJ116" s="268"/>
      <c r="BK116" s="125"/>
      <c r="BL116" s="268"/>
      <c r="BM116" s="268"/>
    </row>
    <row r="117" spans="2:65" s="267" customFormat="1" ht="16.5" customHeight="1" x14ac:dyDescent="0.2">
      <c r="B117" s="115"/>
      <c r="C117" s="301">
        <v>24</v>
      </c>
      <c r="D117" s="301" t="s">
        <v>112</v>
      </c>
      <c r="E117" s="337" t="s">
        <v>815</v>
      </c>
      <c r="F117" s="338" t="s">
        <v>816</v>
      </c>
      <c r="G117" s="339" t="s">
        <v>243</v>
      </c>
      <c r="H117" s="340">
        <v>6</v>
      </c>
      <c r="I117" s="341"/>
      <c r="J117" s="341">
        <f>ROUND(I117*H117,2)</f>
        <v>0</v>
      </c>
      <c r="K117" s="283" t="s">
        <v>1</v>
      </c>
      <c r="L117" s="147"/>
      <c r="M117" s="148"/>
      <c r="N117" s="149"/>
      <c r="O117" s="123"/>
      <c r="P117" s="123"/>
      <c r="Q117" s="123"/>
      <c r="R117" s="123"/>
      <c r="S117" s="123"/>
      <c r="T117" s="124"/>
      <c r="AR117" s="268"/>
      <c r="AT117" s="268"/>
      <c r="AU117" s="268"/>
      <c r="AY117" s="268"/>
      <c r="BE117" s="125"/>
      <c r="BF117" s="125"/>
      <c r="BG117" s="125"/>
      <c r="BH117" s="125"/>
      <c r="BI117" s="125"/>
      <c r="BJ117" s="268"/>
      <c r="BK117" s="125"/>
      <c r="BL117" s="268"/>
      <c r="BM117" s="268"/>
    </row>
    <row r="118" spans="2:65" s="267" customFormat="1" ht="16.5" customHeight="1" x14ac:dyDescent="0.2">
      <c r="B118" s="115"/>
      <c r="C118" s="352">
        <v>25</v>
      </c>
      <c r="D118" s="352" t="s">
        <v>184</v>
      </c>
      <c r="E118" s="353" t="s">
        <v>817</v>
      </c>
      <c r="F118" s="354" t="s">
        <v>818</v>
      </c>
      <c r="G118" s="355" t="s">
        <v>243</v>
      </c>
      <c r="H118" s="356">
        <v>6</v>
      </c>
      <c r="I118" s="357"/>
      <c r="J118" s="357">
        <f>ROUND(I118*H118,2)</f>
        <v>0</v>
      </c>
      <c r="K118" s="322" t="s">
        <v>1</v>
      </c>
      <c r="L118" s="147"/>
      <c r="M118" s="148"/>
      <c r="N118" s="149"/>
      <c r="O118" s="123"/>
      <c r="P118" s="123"/>
      <c r="Q118" s="123"/>
      <c r="R118" s="123"/>
      <c r="S118" s="123"/>
      <c r="T118" s="124"/>
      <c r="AR118" s="268"/>
      <c r="AT118" s="268"/>
      <c r="AU118" s="268"/>
      <c r="AY118" s="268"/>
      <c r="BE118" s="125"/>
      <c r="BF118" s="125"/>
      <c r="BG118" s="125"/>
      <c r="BH118" s="125"/>
      <c r="BI118" s="125"/>
      <c r="BJ118" s="268"/>
      <c r="BK118" s="125"/>
      <c r="BL118" s="268"/>
      <c r="BM118" s="268"/>
    </row>
    <row r="119" spans="2:65" s="10" customFormat="1" ht="16.5" customHeight="1" x14ac:dyDescent="0.25">
      <c r="B119" s="103"/>
      <c r="C119" s="177"/>
      <c r="D119" s="225" t="s">
        <v>60</v>
      </c>
      <c r="E119" s="226" t="s">
        <v>656</v>
      </c>
      <c r="F119" s="226" t="s">
        <v>657</v>
      </c>
      <c r="G119" s="177"/>
      <c r="H119" s="177"/>
      <c r="I119" s="177"/>
      <c r="J119" s="256">
        <f>SUM(J120:J121)</f>
        <v>0</v>
      </c>
      <c r="L119" s="103"/>
      <c r="M119" s="107"/>
      <c r="N119" s="108"/>
      <c r="O119" s="108"/>
      <c r="P119" s="109">
        <f>SUM(P120:P121)</f>
        <v>0.38400000000000001</v>
      </c>
      <c r="Q119" s="108"/>
      <c r="R119" s="109">
        <f>SUM(R120:R121)</f>
        <v>4.0000000000000002E-4</v>
      </c>
      <c r="S119" s="108"/>
      <c r="T119" s="110">
        <f>SUM(T120:T121)</f>
        <v>0</v>
      </c>
      <c r="AR119" s="104" t="s">
        <v>69</v>
      </c>
      <c r="AT119" s="111" t="s">
        <v>60</v>
      </c>
      <c r="AU119" s="111" t="s">
        <v>67</v>
      </c>
      <c r="AY119" s="104" t="s">
        <v>110</v>
      </c>
      <c r="BK119" s="112">
        <f>SUM(BK120:BK121)</f>
        <v>0</v>
      </c>
    </row>
    <row r="120" spans="2:65" s="197" customFormat="1" ht="16.5" customHeight="1" x14ac:dyDescent="0.2">
      <c r="B120" s="115"/>
      <c r="C120" s="181">
        <v>26</v>
      </c>
      <c r="D120" s="181" t="s">
        <v>112</v>
      </c>
      <c r="E120" s="182" t="s">
        <v>658</v>
      </c>
      <c r="F120" s="180" t="s">
        <v>659</v>
      </c>
      <c r="G120" s="183" t="s">
        <v>312</v>
      </c>
      <c r="H120" s="215">
        <v>1</v>
      </c>
      <c r="I120" s="179"/>
      <c r="J120" s="179">
        <f>ROUND(I120*H120,2)</f>
        <v>0</v>
      </c>
      <c r="K120" s="118" t="s">
        <v>505</v>
      </c>
      <c r="L120" s="24"/>
      <c r="M120" s="195" t="s">
        <v>1</v>
      </c>
      <c r="N120" s="122" t="s">
        <v>32</v>
      </c>
      <c r="O120" s="123">
        <v>0.38400000000000001</v>
      </c>
      <c r="P120" s="123">
        <f>O120*H120</f>
        <v>0.38400000000000001</v>
      </c>
      <c r="Q120" s="123">
        <v>0</v>
      </c>
      <c r="R120" s="123">
        <f>Q120*H120</f>
        <v>0</v>
      </c>
      <c r="S120" s="123">
        <v>0</v>
      </c>
      <c r="T120" s="124">
        <f>S120*H120</f>
        <v>0</v>
      </c>
      <c r="AR120" s="199" t="s">
        <v>199</v>
      </c>
      <c r="AT120" s="199" t="s">
        <v>112</v>
      </c>
      <c r="AU120" s="199" t="s">
        <v>69</v>
      </c>
      <c r="AY120" s="199" t="s">
        <v>110</v>
      </c>
      <c r="BE120" s="125">
        <f>IF(N120="základní",J120,0)</f>
        <v>0</v>
      </c>
      <c r="BF120" s="125">
        <f>IF(N120="snížená",J120,0)</f>
        <v>0</v>
      </c>
      <c r="BG120" s="125">
        <f>IF(N120="zákl. přenesená",J120,0)</f>
        <v>0</v>
      </c>
      <c r="BH120" s="125">
        <f>IF(N120="sníž. přenesená",J120,0)</f>
        <v>0</v>
      </c>
      <c r="BI120" s="125">
        <f>IF(N120="nulová",J120,0)</f>
        <v>0</v>
      </c>
      <c r="BJ120" s="199" t="s">
        <v>67</v>
      </c>
      <c r="BK120" s="125">
        <f>ROUND(I120*H120,2)</f>
        <v>0</v>
      </c>
      <c r="BL120" s="199" t="s">
        <v>199</v>
      </c>
      <c r="BM120" s="199" t="s">
        <v>660</v>
      </c>
    </row>
    <row r="121" spans="2:65" s="197" customFormat="1" ht="16.5" customHeight="1" x14ac:dyDescent="0.2">
      <c r="B121" s="115"/>
      <c r="C121" s="219">
        <v>27</v>
      </c>
      <c r="D121" s="219" t="s">
        <v>184</v>
      </c>
      <c r="E121" s="220" t="s">
        <v>661</v>
      </c>
      <c r="F121" s="221" t="s">
        <v>662</v>
      </c>
      <c r="G121" s="222" t="s">
        <v>312</v>
      </c>
      <c r="H121" s="223">
        <v>1</v>
      </c>
      <c r="I121" s="224"/>
      <c r="J121" s="224">
        <f>ROUND(I121*H121,2)</f>
        <v>0</v>
      </c>
      <c r="K121" s="143" t="s">
        <v>505</v>
      </c>
      <c r="L121" s="147"/>
      <c r="M121" s="148" t="s">
        <v>1</v>
      </c>
      <c r="N121" s="149" t="s">
        <v>32</v>
      </c>
      <c r="O121" s="123">
        <v>0</v>
      </c>
      <c r="P121" s="123">
        <f>O121*H121</f>
        <v>0</v>
      </c>
      <c r="Q121" s="123">
        <v>4.0000000000000002E-4</v>
      </c>
      <c r="R121" s="123">
        <f>Q121*H121</f>
        <v>4.0000000000000002E-4</v>
      </c>
      <c r="S121" s="123">
        <v>0</v>
      </c>
      <c r="T121" s="124">
        <f>S121*H121</f>
        <v>0</v>
      </c>
      <c r="AR121" s="199" t="s">
        <v>296</v>
      </c>
      <c r="AT121" s="199" t="s">
        <v>184</v>
      </c>
      <c r="AU121" s="199" t="s">
        <v>69</v>
      </c>
      <c r="AY121" s="199" t="s">
        <v>110</v>
      </c>
      <c r="BE121" s="125">
        <f>IF(N121="základní",J121,0)</f>
        <v>0</v>
      </c>
      <c r="BF121" s="125">
        <f>IF(N121="snížená",J121,0)</f>
        <v>0</v>
      </c>
      <c r="BG121" s="125">
        <f>IF(N121="zákl. přenesená",J121,0)</f>
        <v>0</v>
      </c>
      <c r="BH121" s="125">
        <f>IF(N121="sníž. přenesená",J121,0)</f>
        <v>0</v>
      </c>
      <c r="BI121" s="125">
        <f>IF(N121="nulová",J121,0)</f>
        <v>0</v>
      </c>
      <c r="BJ121" s="199" t="s">
        <v>67</v>
      </c>
      <c r="BK121" s="125">
        <f>ROUND(I121*H121,2)</f>
        <v>0</v>
      </c>
      <c r="BL121" s="199" t="s">
        <v>199</v>
      </c>
      <c r="BM121" s="199" t="s">
        <v>663</v>
      </c>
    </row>
    <row r="122" spans="2:65" s="10" customFormat="1" ht="16.5" customHeight="1" x14ac:dyDescent="0.25">
      <c r="B122" s="103"/>
      <c r="C122" s="230"/>
      <c r="D122" s="225" t="s">
        <v>60</v>
      </c>
      <c r="E122" s="226">
        <v>6</v>
      </c>
      <c r="F122" s="226" t="s">
        <v>632</v>
      </c>
      <c r="G122" s="177"/>
      <c r="H122" s="177"/>
      <c r="I122" s="177"/>
      <c r="J122" s="256">
        <f>SUM(J124:J125)</f>
        <v>0</v>
      </c>
      <c r="K122" s="208"/>
      <c r="L122" s="103"/>
      <c r="M122" s="107"/>
      <c r="N122" s="108"/>
      <c r="O122" s="108"/>
      <c r="P122" s="109">
        <f>SUM(P123:P124)</f>
        <v>0</v>
      </c>
      <c r="Q122" s="108"/>
      <c r="R122" s="109">
        <f>SUM(R123:R124)</f>
        <v>20.900000000000002</v>
      </c>
      <c r="S122" s="108"/>
      <c r="T122" s="110">
        <f>SUM(T123:T124)</f>
        <v>0</v>
      </c>
      <c r="AR122" s="104" t="s">
        <v>69</v>
      </c>
      <c r="AT122" s="111" t="s">
        <v>60</v>
      </c>
      <c r="AU122" s="111" t="s">
        <v>67</v>
      </c>
      <c r="AY122" s="104" t="s">
        <v>110</v>
      </c>
      <c r="BK122" s="112">
        <f>SUM(BK123:BK124)</f>
        <v>0</v>
      </c>
    </row>
    <row r="123" spans="2:65" s="197" customFormat="1" ht="16.5" customHeight="1" x14ac:dyDescent="0.2">
      <c r="B123" s="115"/>
      <c r="C123" s="366"/>
      <c r="D123" s="366"/>
      <c r="E123" s="366"/>
      <c r="F123" s="366"/>
      <c r="G123" s="366"/>
      <c r="H123" s="366"/>
      <c r="I123" s="366"/>
      <c r="J123" s="366"/>
      <c r="L123" s="24"/>
      <c r="M123" s="195" t="s">
        <v>1</v>
      </c>
      <c r="N123" s="122" t="s">
        <v>32</v>
      </c>
      <c r="O123" s="123">
        <v>0.22</v>
      </c>
      <c r="P123" s="123">
        <f>O123*H123</f>
        <v>0</v>
      </c>
      <c r="Q123" s="123">
        <v>0</v>
      </c>
      <c r="R123" s="123">
        <f>Q123*H123</f>
        <v>0</v>
      </c>
      <c r="S123" s="123">
        <v>0</v>
      </c>
      <c r="T123" s="124">
        <f>S123*H123</f>
        <v>0</v>
      </c>
      <c r="AR123" s="199" t="s">
        <v>199</v>
      </c>
      <c r="AT123" s="199" t="s">
        <v>112</v>
      </c>
      <c r="AU123" s="199" t="s">
        <v>69</v>
      </c>
      <c r="AY123" s="199" t="s">
        <v>110</v>
      </c>
      <c r="BE123" s="125">
        <f>IF(N123="základní",J123,0)</f>
        <v>0</v>
      </c>
      <c r="BF123" s="125">
        <f>IF(N123="snížená",J123,0)</f>
        <v>0</v>
      </c>
      <c r="BG123" s="125">
        <f>IF(N123="zákl. přenesená",J123,0)</f>
        <v>0</v>
      </c>
      <c r="BH123" s="125">
        <f>IF(N123="sníž. přenesená",J123,0)</f>
        <v>0</v>
      </c>
      <c r="BI123" s="125">
        <f>IF(N123="nulová",J123,0)</f>
        <v>0</v>
      </c>
      <c r="BJ123" s="199" t="s">
        <v>67</v>
      </c>
      <c r="BK123" s="125">
        <f>ROUND(I123*H123,2)</f>
        <v>0</v>
      </c>
      <c r="BL123" s="199" t="s">
        <v>199</v>
      </c>
      <c r="BM123" s="199" t="s">
        <v>668</v>
      </c>
    </row>
    <row r="124" spans="2:65" s="197" customFormat="1" ht="16.5" customHeight="1" x14ac:dyDescent="0.2">
      <c r="B124" s="115"/>
      <c r="C124" s="181">
        <v>28</v>
      </c>
      <c r="D124" s="181" t="s">
        <v>112</v>
      </c>
      <c r="E124" s="216" t="s">
        <v>710</v>
      </c>
      <c r="F124" s="217" t="s">
        <v>711</v>
      </c>
      <c r="G124" s="218" t="s">
        <v>115</v>
      </c>
      <c r="H124" s="215">
        <v>38</v>
      </c>
      <c r="I124" s="179"/>
      <c r="J124" s="179">
        <f t="shared" ref="J124:J125" si="4">ROUND(I124*H124,2)</f>
        <v>0</v>
      </c>
      <c r="K124" s="162" t="s">
        <v>505</v>
      </c>
      <c r="L124" s="147"/>
      <c r="M124" s="148" t="s">
        <v>1</v>
      </c>
      <c r="N124" s="149" t="s">
        <v>32</v>
      </c>
      <c r="O124" s="123">
        <v>0</v>
      </c>
      <c r="P124" s="123">
        <f>O124*H124</f>
        <v>0</v>
      </c>
      <c r="Q124" s="123">
        <v>0.55000000000000004</v>
      </c>
      <c r="R124" s="123">
        <f>Q124*H124</f>
        <v>20.900000000000002</v>
      </c>
      <c r="S124" s="123">
        <v>0</v>
      </c>
      <c r="T124" s="124">
        <f>S124*H124</f>
        <v>0</v>
      </c>
      <c r="AR124" s="199" t="s">
        <v>296</v>
      </c>
      <c r="AT124" s="199" t="s">
        <v>184</v>
      </c>
      <c r="AU124" s="199" t="s">
        <v>69</v>
      </c>
      <c r="AY124" s="199" t="s">
        <v>110</v>
      </c>
      <c r="BE124" s="125">
        <f>IF(N124="základní",J124,0)</f>
        <v>0</v>
      </c>
      <c r="BF124" s="125">
        <f>IF(N124="snížená",J124,0)</f>
        <v>0</v>
      </c>
      <c r="BG124" s="125">
        <f>IF(N124="zákl. přenesená",J124,0)</f>
        <v>0</v>
      </c>
      <c r="BH124" s="125">
        <f>IF(N124="sníž. přenesená",J124,0)</f>
        <v>0</v>
      </c>
      <c r="BI124" s="125">
        <f>IF(N124="nulová",J124,0)</f>
        <v>0</v>
      </c>
      <c r="BJ124" s="199" t="s">
        <v>67</v>
      </c>
      <c r="BK124" s="125">
        <f>ROUND(I124*H124,2)</f>
        <v>0</v>
      </c>
      <c r="BL124" s="199" t="s">
        <v>199</v>
      </c>
      <c r="BM124" s="199" t="s">
        <v>671</v>
      </c>
    </row>
    <row r="125" spans="2:65" s="10" customFormat="1" ht="20.399999999999999" x14ac:dyDescent="0.2">
      <c r="B125" s="103"/>
      <c r="C125" s="181">
        <v>29</v>
      </c>
      <c r="D125" s="181" t="s">
        <v>112</v>
      </c>
      <c r="E125" s="216" t="s">
        <v>712</v>
      </c>
      <c r="F125" s="217" t="s">
        <v>713</v>
      </c>
      <c r="G125" s="218" t="s">
        <v>115</v>
      </c>
      <c r="H125" s="215">
        <v>14</v>
      </c>
      <c r="I125" s="179"/>
      <c r="J125" s="179">
        <f t="shared" si="4"/>
        <v>0</v>
      </c>
      <c r="K125" s="162" t="s">
        <v>505</v>
      </c>
      <c r="L125" s="103"/>
      <c r="M125" s="107"/>
      <c r="N125" s="108"/>
      <c r="O125" s="108"/>
      <c r="P125" s="109">
        <f>SUM(P126:P127)</f>
        <v>0</v>
      </c>
      <c r="Q125" s="108"/>
      <c r="R125" s="109">
        <f>SUM(R126:R127)</f>
        <v>0</v>
      </c>
      <c r="S125" s="108"/>
      <c r="T125" s="110">
        <f>SUM(T126:T127)</f>
        <v>0</v>
      </c>
      <c r="AR125" s="104" t="s">
        <v>69</v>
      </c>
      <c r="AT125" s="111" t="s">
        <v>60</v>
      </c>
      <c r="AU125" s="111" t="s">
        <v>67</v>
      </c>
      <c r="AY125" s="104" t="s">
        <v>110</v>
      </c>
      <c r="BK125" s="112">
        <f>SUM(BK126:BK127)</f>
        <v>0</v>
      </c>
    </row>
    <row r="126" spans="2:65" s="197" customFormat="1" ht="16.5" customHeight="1" x14ac:dyDescent="0.2">
      <c r="B126" s="115"/>
      <c r="C126" s="169"/>
      <c r="D126" s="169"/>
      <c r="E126" s="170"/>
      <c r="F126" s="239"/>
      <c r="G126" s="172"/>
      <c r="H126" s="173"/>
      <c r="I126" s="174"/>
      <c r="J126" s="174"/>
      <c r="K126" s="165"/>
      <c r="L126" s="24"/>
      <c r="M126" s="195" t="s">
        <v>1</v>
      </c>
      <c r="N126" s="122" t="s">
        <v>32</v>
      </c>
      <c r="O126" s="123">
        <v>0.28899999999999998</v>
      </c>
      <c r="P126" s="123">
        <f>O126*H126</f>
        <v>0</v>
      </c>
      <c r="Q126" s="123">
        <v>8.0000000000000007E-5</v>
      </c>
      <c r="R126" s="123">
        <f>Q126*H126</f>
        <v>0</v>
      </c>
      <c r="S126" s="123">
        <v>0</v>
      </c>
      <c r="T126" s="124">
        <f>S126*H126</f>
        <v>0</v>
      </c>
      <c r="AR126" s="199" t="s">
        <v>199</v>
      </c>
      <c r="AT126" s="199" t="s">
        <v>112</v>
      </c>
      <c r="AU126" s="199" t="s">
        <v>69</v>
      </c>
      <c r="AY126" s="199" t="s">
        <v>110</v>
      </c>
      <c r="BE126" s="125">
        <f>IF(N126="základní",J126,0)</f>
        <v>0</v>
      </c>
      <c r="BF126" s="125">
        <f>IF(N126="snížená",J126,0)</f>
        <v>0</v>
      </c>
      <c r="BG126" s="125">
        <f>IF(N126="zákl. přenesená",J126,0)</f>
        <v>0</v>
      </c>
      <c r="BH126" s="125">
        <f>IF(N126="sníž. přenesená",J126,0)</f>
        <v>0</v>
      </c>
      <c r="BI126" s="125">
        <f>IF(N126="nulová",J126,0)</f>
        <v>0</v>
      </c>
      <c r="BJ126" s="199" t="s">
        <v>67</v>
      </c>
      <c r="BK126" s="125">
        <f>ROUND(I126*H126,2)</f>
        <v>0</v>
      </c>
      <c r="BL126" s="199" t="s">
        <v>199</v>
      </c>
      <c r="BM126" s="199" t="s">
        <v>676</v>
      </c>
    </row>
    <row r="127" spans="2:65" s="197" customFormat="1" ht="16.5" customHeight="1" x14ac:dyDescent="0.2">
      <c r="B127" s="115"/>
      <c r="C127" s="230"/>
      <c r="D127" s="230"/>
      <c r="E127" s="240"/>
      <c r="F127" s="231"/>
      <c r="G127" s="241"/>
      <c r="H127" s="242"/>
      <c r="I127" s="243"/>
      <c r="J127" s="243"/>
      <c r="K127" s="208"/>
      <c r="L127" s="147"/>
      <c r="M127" s="148" t="s">
        <v>1</v>
      </c>
      <c r="N127" s="149" t="s">
        <v>32</v>
      </c>
      <c r="O127" s="123">
        <v>0</v>
      </c>
      <c r="P127" s="123">
        <f>O127*H127</f>
        <v>0</v>
      </c>
      <c r="Q127" s="123">
        <v>1</v>
      </c>
      <c r="R127" s="123">
        <f>Q127*H127</f>
        <v>0</v>
      </c>
      <c r="S127" s="123">
        <v>0</v>
      </c>
      <c r="T127" s="124">
        <f>S127*H127</f>
        <v>0</v>
      </c>
      <c r="AR127" s="199" t="s">
        <v>158</v>
      </c>
      <c r="AT127" s="199" t="s">
        <v>184</v>
      </c>
      <c r="AU127" s="199" t="s">
        <v>69</v>
      </c>
      <c r="AY127" s="199" t="s">
        <v>110</v>
      </c>
      <c r="BE127" s="125">
        <f>IF(N127="základní",J127,0)</f>
        <v>0</v>
      </c>
      <c r="BF127" s="125">
        <f>IF(N127="snížená",J127,0)</f>
        <v>0</v>
      </c>
      <c r="BG127" s="125">
        <f>IF(N127="zákl. přenesená",J127,0)</f>
        <v>0</v>
      </c>
      <c r="BH127" s="125">
        <f>IF(N127="sníž. přenesená",J127,0)</f>
        <v>0</v>
      </c>
      <c r="BI127" s="125">
        <f>IF(N127="nulová",J127,0)</f>
        <v>0</v>
      </c>
      <c r="BJ127" s="199" t="s">
        <v>67</v>
      </c>
      <c r="BK127" s="125">
        <f>ROUND(I127*H127,2)</f>
        <v>0</v>
      </c>
      <c r="BL127" s="199" t="s">
        <v>116</v>
      </c>
      <c r="BM127" s="199" t="s">
        <v>679</v>
      </c>
    </row>
    <row r="128" spans="2:65" s="10" customFormat="1" ht="16.5" customHeight="1" x14ac:dyDescent="0.25">
      <c r="B128" s="103"/>
      <c r="C128" s="177"/>
      <c r="D128" s="225" t="s">
        <v>60</v>
      </c>
      <c r="E128" s="226" t="s">
        <v>680</v>
      </c>
      <c r="F128" s="226" t="s">
        <v>681</v>
      </c>
      <c r="G128" s="177"/>
      <c r="H128" s="177"/>
      <c r="I128" s="177"/>
      <c r="J128" s="256">
        <f>SUM(J129:J131)</f>
        <v>0</v>
      </c>
      <c r="L128" s="103"/>
      <c r="M128" s="107"/>
      <c r="N128" s="108"/>
      <c r="O128" s="108"/>
      <c r="P128" s="109">
        <f>SUM(P129:P132)</f>
        <v>4.4659999999999993</v>
      </c>
      <c r="Q128" s="108"/>
      <c r="R128" s="109">
        <f>SUM(R129:R132)</f>
        <v>6.3E-3</v>
      </c>
      <c r="S128" s="108"/>
      <c r="T128" s="110">
        <f>SUM(T129:T132)</f>
        <v>0</v>
      </c>
      <c r="AR128" s="104" t="s">
        <v>69</v>
      </c>
      <c r="AT128" s="111" t="s">
        <v>60</v>
      </c>
      <c r="AU128" s="111" t="s">
        <v>67</v>
      </c>
      <c r="AY128" s="104" t="s">
        <v>110</v>
      </c>
      <c r="BK128" s="112">
        <f>SUM(BK129:BK132)</f>
        <v>0</v>
      </c>
    </row>
    <row r="129" spans="2:65" s="197" customFormat="1" ht="16.5" customHeight="1" x14ac:dyDescent="0.2">
      <c r="B129" s="115"/>
      <c r="C129" s="181">
        <v>30</v>
      </c>
      <c r="D129" s="181" t="s">
        <v>112</v>
      </c>
      <c r="E129" s="182" t="s">
        <v>682</v>
      </c>
      <c r="F129" s="180" t="s">
        <v>683</v>
      </c>
      <c r="G129" s="183" t="s">
        <v>115</v>
      </c>
      <c r="H129" s="215">
        <v>14</v>
      </c>
      <c r="I129" s="179"/>
      <c r="J129" s="179">
        <f>ROUND(I129*H129,2)</f>
        <v>0</v>
      </c>
      <c r="K129" s="118" t="s">
        <v>607</v>
      </c>
      <c r="L129" s="24"/>
      <c r="M129" s="195" t="s">
        <v>1</v>
      </c>
      <c r="N129" s="122" t="s">
        <v>32</v>
      </c>
      <c r="O129" s="123">
        <v>0.21099999999999999</v>
      </c>
      <c r="P129" s="123">
        <f>O129*H129</f>
        <v>2.9539999999999997</v>
      </c>
      <c r="Q129" s="123">
        <v>3.3E-4</v>
      </c>
      <c r="R129" s="123">
        <f>Q129*H129</f>
        <v>4.62E-3</v>
      </c>
      <c r="S129" s="123">
        <v>0</v>
      </c>
      <c r="T129" s="124">
        <f>S129*H129</f>
        <v>0</v>
      </c>
      <c r="AR129" s="199" t="s">
        <v>199</v>
      </c>
      <c r="AT129" s="199" t="s">
        <v>112</v>
      </c>
      <c r="AU129" s="199" t="s">
        <v>69</v>
      </c>
      <c r="AY129" s="199" t="s">
        <v>110</v>
      </c>
      <c r="BE129" s="125">
        <f>IF(N129="základní",J129,0)</f>
        <v>0</v>
      </c>
      <c r="BF129" s="125">
        <f>IF(N129="snížená",J129,0)</f>
        <v>0</v>
      </c>
      <c r="BG129" s="125">
        <f>IF(N129="zákl. přenesená",J129,0)</f>
        <v>0</v>
      </c>
      <c r="BH129" s="125">
        <f>IF(N129="sníž. přenesená",J129,0)</f>
        <v>0</v>
      </c>
      <c r="BI129" s="125">
        <f>IF(N129="nulová",J129,0)</f>
        <v>0</v>
      </c>
      <c r="BJ129" s="199" t="s">
        <v>67</v>
      </c>
      <c r="BK129" s="125">
        <f>ROUND(I129*H129,2)</f>
        <v>0</v>
      </c>
      <c r="BL129" s="199" t="s">
        <v>199</v>
      </c>
      <c r="BM129" s="199" t="s">
        <v>684</v>
      </c>
    </row>
    <row r="130" spans="2:65" s="11" customFormat="1" ht="16.5" customHeight="1" x14ac:dyDescent="0.2">
      <c r="B130" s="126"/>
      <c r="C130" s="178"/>
      <c r="D130" s="248" t="s">
        <v>118</v>
      </c>
      <c r="E130" s="249" t="s">
        <v>1</v>
      </c>
      <c r="F130" s="358">
        <v>14</v>
      </c>
      <c r="G130" s="178"/>
      <c r="H130" s="359">
        <v>14</v>
      </c>
      <c r="I130" s="178"/>
      <c r="J130" s="178"/>
      <c r="L130" s="126"/>
      <c r="M130" s="131"/>
      <c r="N130" s="132"/>
      <c r="O130" s="132"/>
      <c r="P130" s="132"/>
      <c r="Q130" s="132"/>
      <c r="R130" s="132"/>
      <c r="S130" s="132"/>
      <c r="T130" s="133"/>
      <c r="AT130" s="128" t="s">
        <v>118</v>
      </c>
      <c r="AU130" s="128" t="s">
        <v>69</v>
      </c>
      <c r="AV130" s="11" t="s">
        <v>69</v>
      </c>
      <c r="AW130" s="11" t="s">
        <v>24</v>
      </c>
      <c r="AX130" s="11" t="s">
        <v>67</v>
      </c>
      <c r="AY130" s="128" t="s">
        <v>110</v>
      </c>
    </row>
    <row r="131" spans="2:65" s="197" customFormat="1" ht="16.5" customHeight="1" x14ac:dyDescent="0.2">
      <c r="B131" s="115"/>
      <c r="C131" s="181">
        <v>31</v>
      </c>
      <c r="D131" s="181" t="s">
        <v>112</v>
      </c>
      <c r="E131" s="182" t="s">
        <v>685</v>
      </c>
      <c r="F131" s="180" t="s">
        <v>686</v>
      </c>
      <c r="G131" s="183" t="s">
        <v>115</v>
      </c>
      <c r="H131" s="215">
        <v>14</v>
      </c>
      <c r="I131" s="179"/>
      <c r="J131" s="179">
        <f>ROUND(I131*H131,2)</f>
        <v>0</v>
      </c>
      <c r="K131" s="118" t="s">
        <v>607</v>
      </c>
      <c r="L131" s="24"/>
      <c r="M131" s="195" t="s">
        <v>1</v>
      </c>
      <c r="N131" s="122" t="s">
        <v>32</v>
      </c>
      <c r="O131" s="123">
        <v>0.108</v>
      </c>
      <c r="P131" s="123">
        <f>O131*H131</f>
        <v>1.512</v>
      </c>
      <c r="Q131" s="123">
        <v>1.2E-4</v>
      </c>
      <c r="R131" s="123">
        <f>Q131*H131</f>
        <v>1.6800000000000001E-3</v>
      </c>
      <c r="S131" s="123">
        <v>0</v>
      </c>
      <c r="T131" s="124">
        <f>S131*H131</f>
        <v>0</v>
      </c>
      <c r="AR131" s="199" t="s">
        <v>199</v>
      </c>
      <c r="AT131" s="199" t="s">
        <v>112</v>
      </c>
      <c r="AU131" s="199" t="s">
        <v>69</v>
      </c>
      <c r="AY131" s="199" t="s">
        <v>110</v>
      </c>
      <c r="BE131" s="125">
        <f>IF(N131="základní",J131,0)</f>
        <v>0</v>
      </c>
      <c r="BF131" s="125">
        <f>IF(N131="snížená",J131,0)</f>
        <v>0</v>
      </c>
      <c r="BG131" s="125">
        <f>IF(N131="zákl. přenesená",J131,0)</f>
        <v>0</v>
      </c>
      <c r="BH131" s="125">
        <f>IF(N131="sníž. přenesená",J131,0)</f>
        <v>0</v>
      </c>
      <c r="BI131" s="125">
        <f>IF(N131="nulová",J131,0)</f>
        <v>0</v>
      </c>
      <c r="BJ131" s="199" t="s">
        <v>67</v>
      </c>
      <c r="BK131" s="125">
        <f>ROUND(I131*H131,2)</f>
        <v>0</v>
      </c>
      <c r="BL131" s="199" t="s">
        <v>199</v>
      </c>
      <c r="BM131" s="199" t="s">
        <v>687</v>
      </c>
    </row>
    <row r="132" spans="2:65" s="11" customFormat="1" ht="16.5" customHeight="1" x14ac:dyDescent="0.2">
      <c r="B132" s="126"/>
      <c r="C132" s="178"/>
      <c r="D132" s="248" t="s">
        <v>118</v>
      </c>
      <c r="E132" s="249" t="s">
        <v>1</v>
      </c>
      <c r="F132" s="358">
        <v>14</v>
      </c>
      <c r="G132" s="178"/>
      <c r="H132" s="359">
        <v>14</v>
      </c>
      <c r="I132" s="178"/>
      <c r="J132" s="178"/>
      <c r="L132" s="126"/>
      <c r="M132" s="131"/>
      <c r="N132" s="132"/>
      <c r="O132" s="132"/>
      <c r="P132" s="132"/>
      <c r="Q132" s="132"/>
      <c r="R132" s="132"/>
      <c r="S132" s="132"/>
      <c r="T132" s="133"/>
      <c r="AT132" s="128" t="s">
        <v>118</v>
      </c>
      <c r="AU132" s="128" t="s">
        <v>69</v>
      </c>
      <c r="AV132" s="11" t="s">
        <v>69</v>
      </c>
      <c r="AW132" s="11" t="s">
        <v>24</v>
      </c>
      <c r="AX132" s="11" t="s">
        <v>67</v>
      </c>
      <c r="AY132" s="128" t="s">
        <v>110</v>
      </c>
    </row>
    <row r="133" spans="2:65" s="10" customFormat="1" ht="16.5" customHeight="1" x14ac:dyDescent="0.25">
      <c r="B133" s="103"/>
      <c r="C133" s="177"/>
      <c r="D133" s="225" t="s">
        <v>60</v>
      </c>
      <c r="E133" s="226" t="s">
        <v>688</v>
      </c>
      <c r="F133" s="226" t="s">
        <v>689</v>
      </c>
      <c r="G133" s="177"/>
      <c r="H133" s="177"/>
      <c r="I133" s="177"/>
      <c r="J133" s="256">
        <f>SUM(J134:J137)</f>
        <v>0</v>
      </c>
      <c r="L133" s="103"/>
      <c r="M133" s="107"/>
      <c r="N133" s="108"/>
      <c r="O133" s="108"/>
      <c r="P133" s="109">
        <f>SUM(P134:P139)</f>
        <v>6.6039999999999992</v>
      </c>
      <c r="Q133" s="108"/>
      <c r="R133" s="109">
        <f>SUM(R134:R139)</f>
        <v>5.8760000000000007E-2</v>
      </c>
      <c r="S133" s="108"/>
      <c r="T133" s="110">
        <f>SUM(T134:T139)</f>
        <v>1.6119999999999999E-2</v>
      </c>
      <c r="AR133" s="104" t="s">
        <v>69</v>
      </c>
      <c r="AT133" s="111" t="s">
        <v>60</v>
      </c>
      <c r="AU133" s="111" t="s">
        <v>67</v>
      </c>
      <c r="AY133" s="104" t="s">
        <v>110</v>
      </c>
      <c r="BK133" s="112">
        <f>SUM(BK134:BK139)</f>
        <v>0</v>
      </c>
    </row>
    <row r="134" spans="2:65" s="197" customFormat="1" ht="16.5" customHeight="1" x14ac:dyDescent="0.2">
      <c r="B134" s="115"/>
      <c r="C134" s="181">
        <v>32</v>
      </c>
      <c r="D134" s="181" t="s">
        <v>112</v>
      </c>
      <c r="E134" s="182" t="s">
        <v>690</v>
      </c>
      <c r="F134" s="180" t="s">
        <v>691</v>
      </c>
      <c r="G134" s="183" t="s">
        <v>115</v>
      </c>
      <c r="H134" s="215">
        <f>14+38</f>
        <v>52</v>
      </c>
      <c r="I134" s="179"/>
      <c r="J134" s="179">
        <f>ROUND(I134*H134,2)</f>
        <v>0</v>
      </c>
      <c r="K134" s="118" t="s">
        <v>607</v>
      </c>
      <c r="L134" s="24"/>
      <c r="M134" s="195" t="s">
        <v>1</v>
      </c>
      <c r="N134" s="122" t="s">
        <v>32</v>
      </c>
      <c r="O134" s="123">
        <v>7.3999999999999996E-2</v>
      </c>
      <c r="P134" s="123">
        <f>O134*H134</f>
        <v>3.8479999999999999</v>
      </c>
      <c r="Q134" s="123">
        <v>1E-3</v>
      </c>
      <c r="R134" s="123">
        <f>Q134*H134</f>
        <v>5.2000000000000005E-2</v>
      </c>
      <c r="S134" s="123">
        <v>3.1E-4</v>
      </c>
      <c r="T134" s="124">
        <f>S134*H134</f>
        <v>1.6119999999999999E-2</v>
      </c>
      <c r="AR134" s="199" t="s">
        <v>199</v>
      </c>
      <c r="AT134" s="199" t="s">
        <v>112</v>
      </c>
      <c r="AU134" s="199" t="s">
        <v>69</v>
      </c>
      <c r="AY134" s="199" t="s">
        <v>110</v>
      </c>
      <c r="BE134" s="125">
        <f>IF(N134="základní",J134,0)</f>
        <v>0</v>
      </c>
      <c r="BF134" s="125">
        <f>IF(N134="snížená",J134,0)</f>
        <v>0</v>
      </c>
      <c r="BG134" s="125">
        <f>IF(N134="zákl. přenesená",J134,0)</f>
        <v>0</v>
      </c>
      <c r="BH134" s="125">
        <f>IF(N134="sníž. přenesená",J134,0)</f>
        <v>0</v>
      </c>
      <c r="BI134" s="125">
        <f>IF(N134="nulová",J134,0)</f>
        <v>0</v>
      </c>
      <c r="BJ134" s="199" t="s">
        <v>67</v>
      </c>
      <c r="BK134" s="125">
        <f>ROUND(I134*H134,2)</f>
        <v>0</v>
      </c>
      <c r="BL134" s="199" t="s">
        <v>199</v>
      </c>
      <c r="BM134" s="199" t="s">
        <v>692</v>
      </c>
    </row>
    <row r="135" spans="2:65" s="197" customFormat="1" ht="28.8" x14ac:dyDescent="0.2">
      <c r="B135" s="24"/>
      <c r="C135" s="366"/>
      <c r="D135" s="248" t="s">
        <v>245</v>
      </c>
      <c r="E135" s="366"/>
      <c r="F135" s="360" t="s">
        <v>709</v>
      </c>
      <c r="G135" s="366"/>
      <c r="H135" s="366"/>
      <c r="I135" s="366"/>
      <c r="J135" s="366"/>
      <c r="L135" s="24"/>
      <c r="M135" s="151"/>
      <c r="N135" s="46"/>
      <c r="O135" s="46"/>
      <c r="P135" s="46"/>
      <c r="Q135" s="46"/>
      <c r="R135" s="46"/>
      <c r="S135" s="46"/>
      <c r="T135" s="47"/>
      <c r="AT135" s="199" t="s">
        <v>245</v>
      </c>
      <c r="AU135" s="199" t="s">
        <v>69</v>
      </c>
    </row>
    <row r="136" spans="2:65" s="11" customFormat="1" ht="16.5" customHeight="1" x14ac:dyDescent="0.2">
      <c r="B136" s="126"/>
      <c r="C136" s="178"/>
      <c r="D136" s="248" t="s">
        <v>118</v>
      </c>
      <c r="E136" s="249" t="s">
        <v>1</v>
      </c>
      <c r="F136" s="358"/>
      <c r="G136" s="178"/>
      <c r="H136" s="359">
        <v>52</v>
      </c>
      <c r="I136" s="178"/>
      <c r="J136" s="178"/>
      <c r="L136" s="126"/>
      <c r="M136" s="131"/>
      <c r="N136" s="132"/>
      <c r="O136" s="132"/>
      <c r="P136" s="132"/>
      <c r="Q136" s="132"/>
      <c r="R136" s="132"/>
      <c r="S136" s="132"/>
      <c r="T136" s="133"/>
      <c r="AT136" s="128" t="s">
        <v>118</v>
      </c>
      <c r="AU136" s="128" t="s">
        <v>69</v>
      </c>
      <c r="AV136" s="11" t="s">
        <v>69</v>
      </c>
      <c r="AW136" s="11" t="s">
        <v>24</v>
      </c>
      <c r="AX136" s="11" t="s">
        <v>67</v>
      </c>
      <c r="AY136" s="128" t="s">
        <v>110</v>
      </c>
    </row>
    <row r="137" spans="2:65" s="197" customFormat="1" ht="16.5" customHeight="1" x14ac:dyDescent="0.2">
      <c r="B137" s="115"/>
      <c r="C137" s="181">
        <v>33</v>
      </c>
      <c r="D137" s="181" t="s">
        <v>112</v>
      </c>
      <c r="E137" s="182" t="s">
        <v>694</v>
      </c>
      <c r="F137" s="180" t="s">
        <v>695</v>
      </c>
      <c r="G137" s="183" t="s">
        <v>115</v>
      </c>
      <c r="H137" s="215">
        <v>52</v>
      </c>
      <c r="I137" s="179"/>
      <c r="J137" s="179">
        <f>ROUND(I137*H137,2)</f>
        <v>0</v>
      </c>
      <c r="K137" s="118" t="s">
        <v>607</v>
      </c>
      <c r="L137" s="24"/>
      <c r="M137" s="195" t="s">
        <v>1</v>
      </c>
      <c r="N137" s="122" t="s">
        <v>32</v>
      </c>
      <c r="O137" s="123">
        <v>5.2999999999999999E-2</v>
      </c>
      <c r="P137" s="123">
        <f>O137*H137</f>
        <v>2.7559999999999998</v>
      </c>
      <c r="Q137" s="123">
        <v>1.2999999999999999E-4</v>
      </c>
      <c r="R137" s="123">
        <f>Q137*H137</f>
        <v>6.7599999999999995E-3</v>
      </c>
      <c r="S137" s="123">
        <v>0</v>
      </c>
      <c r="T137" s="124">
        <f>S137*H137</f>
        <v>0</v>
      </c>
      <c r="AR137" s="199" t="s">
        <v>199</v>
      </c>
      <c r="AT137" s="199" t="s">
        <v>112</v>
      </c>
      <c r="AU137" s="199" t="s">
        <v>69</v>
      </c>
      <c r="AY137" s="199" t="s">
        <v>110</v>
      </c>
      <c r="BE137" s="125">
        <f>IF(N137="základní",J137,0)</f>
        <v>0</v>
      </c>
      <c r="BF137" s="125">
        <f>IF(N137="snížená",J137,0)</f>
        <v>0</v>
      </c>
      <c r="BG137" s="125">
        <f>IF(N137="zákl. přenesená",J137,0)</f>
        <v>0</v>
      </c>
      <c r="BH137" s="125">
        <f>IF(N137="sníž. přenesená",J137,0)</f>
        <v>0</v>
      </c>
      <c r="BI137" s="125">
        <f>IF(N137="nulová",J137,0)</f>
        <v>0</v>
      </c>
      <c r="BJ137" s="199" t="s">
        <v>67</v>
      </c>
      <c r="BK137" s="125">
        <f>ROUND(I137*H137,2)</f>
        <v>0</v>
      </c>
      <c r="BL137" s="199" t="s">
        <v>199</v>
      </c>
      <c r="BM137" s="199" t="s">
        <v>696</v>
      </c>
    </row>
    <row r="138" spans="2:65" s="197" customFormat="1" ht="28.8" x14ac:dyDescent="0.2">
      <c r="B138" s="24"/>
      <c r="C138" s="366"/>
      <c r="D138" s="248" t="s">
        <v>245</v>
      </c>
      <c r="E138" s="366"/>
      <c r="F138" s="360" t="s">
        <v>709</v>
      </c>
      <c r="G138" s="366"/>
      <c r="H138" s="366"/>
      <c r="I138" s="366"/>
      <c r="J138" s="366"/>
      <c r="L138" s="24"/>
      <c r="M138" s="151"/>
      <c r="N138" s="46"/>
      <c r="O138" s="46"/>
      <c r="P138" s="46"/>
      <c r="Q138" s="46"/>
      <c r="R138" s="46"/>
      <c r="S138" s="46"/>
      <c r="T138" s="47"/>
      <c r="AT138" s="199" t="s">
        <v>245</v>
      </c>
      <c r="AU138" s="199" t="s">
        <v>69</v>
      </c>
    </row>
    <row r="139" spans="2:65" s="11" customFormat="1" ht="16.5" customHeight="1" x14ac:dyDescent="0.2">
      <c r="B139" s="126"/>
      <c r="C139" s="178"/>
      <c r="D139" s="248" t="s">
        <v>118</v>
      </c>
      <c r="E139" s="249" t="s">
        <v>1</v>
      </c>
      <c r="F139" s="358"/>
      <c r="G139" s="178"/>
      <c r="H139" s="359">
        <v>52</v>
      </c>
      <c r="I139" s="178"/>
      <c r="J139" s="178"/>
      <c r="L139" s="126"/>
      <c r="M139" s="131"/>
      <c r="N139" s="132"/>
      <c r="O139" s="132"/>
      <c r="P139" s="132"/>
      <c r="Q139" s="132"/>
      <c r="R139" s="132"/>
      <c r="S139" s="132"/>
      <c r="T139" s="133"/>
      <c r="AT139" s="128" t="s">
        <v>118</v>
      </c>
      <c r="AU139" s="128" t="s">
        <v>69</v>
      </c>
      <c r="AV139" s="11" t="s">
        <v>69</v>
      </c>
      <c r="AW139" s="11" t="s">
        <v>24</v>
      </c>
      <c r="AX139" s="11" t="s">
        <v>67</v>
      </c>
      <c r="AY139" s="128" t="s">
        <v>110</v>
      </c>
    </row>
    <row r="140" spans="2:65" s="10" customFormat="1" ht="16.5" customHeight="1" x14ac:dyDescent="0.25">
      <c r="B140" s="103"/>
      <c r="C140" s="177"/>
      <c r="D140" s="225" t="s">
        <v>60</v>
      </c>
      <c r="E140" s="227" t="s">
        <v>184</v>
      </c>
      <c r="F140" s="227" t="s">
        <v>697</v>
      </c>
      <c r="G140" s="177"/>
      <c r="H140" s="177"/>
      <c r="I140" s="177"/>
      <c r="J140" s="255">
        <f>SUM(J141,J144)</f>
        <v>0</v>
      </c>
      <c r="L140" s="103"/>
      <c r="M140" s="107"/>
      <c r="N140" s="108"/>
      <c r="O140" s="108"/>
      <c r="P140" s="109">
        <f>P141</f>
        <v>0.91999999999999993</v>
      </c>
      <c r="Q140" s="108"/>
      <c r="R140" s="109">
        <f>R141</f>
        <v>2.4000000000000002E-3</v>
      </c>
      <c r="S140" s="108"/>
      <c r="T140" s="110">
        <f>T141</f>
        <v>0</v>
      </c>
      <c r="AR140" s="104" t="s">
        <v>128</v>
      </c>
      <c r="AT140" s="111" t="s">
        <v>60</v>
      </c>
      <c r="AU140" s="111" t="s">
        <v>61</v>
      </c>
      <c r="AY140" s="104" t="s">
        <v>110</v>
      </c>
      <c r="BK140" s="112">
        <f>BK141</f>
        <v>0</v>
      </c>
    </row>
    <row r="141" spans="2:65" s="10" customFormat="1" ht="16.5" customHeight="1" x14ac:dyDescent="0.25">
      <c r="B141" s="103"/>
      <c r="C141" s="177"/>
      <c r="D141" s="225" t="s">
        <v>60</v>
      </c>
      <c r="E141" s="226" t="s">
        <v>698</v>
      </c>
      <c r="F141" s="226" t="s">
        <v>699</v>
      </c>
      <c r="G141" s="177"/>
      <c r="H141" s="177"/>
      <c r="I141" s="177"/>
      <c r="J141" s="256">
        <f>SUM(J142:J143)</f>
        <v>0</v>
      </c>
      <c r="L141" s="103"/>
      <c r="M141" s="107"/>
      <c r="N141" s="108"/>
      <c r="O141" s="108"/>
      <c r="P141" s="109">
        <f>SUM(P142:P143)</f>
        <v>0.91999999999999993</v>
      </c>
      <c r="Q141" s="108"/>
      <c r="R141" s="109">
        <f>SUM(R142:R143)</f>
        <v>2.4000000000000002E-3</v>
      </c>
      <c r="S141" s="108"/>
      <c r="T141" s="110">
        <f>SUM(T142:T143)</f>
        <v>0</v>
      </c>
      <c r="AR141" s="104" t="s">
        <v>128</v>
      </c>
      <c r="AT141" s="111" t="s">
        <v>60</v>
      </c>
      <c r="AU141" s="111" t="s">
        <v>67</v>
      </c>
      <c r="AY141" s="104" t="s">
        <v>110</v>
      </c>
      <c r="BK141" s="112">
        <f>SUM(BK142:BK143)</f>
        <v>0</v>
      </c>
    </row>
    <row r="142" spans="2:65" s="197" customFormat="1" ht="20.399999999999999" x14ac:dyDescent="0.2">
      <c r="B142" s="115"/>
      <c r="C142" s="181">
        <v>34</v>
      </c>
      <c r="D142" s="181" t="s">
        <v>112</v>
      </c>
      <c r="E142" s="182" t="s">
        <v>700</v>
      </c>
      <c r="F142" s="180" t="s">
        <v>701</v>
      </c>
      <c r="G142" s="183" t="s">
        <v>243</v>
      </c>
      <c r="H142" s="215">
        <v>20</v>
      </c>
      <c r="I142" s="179"/>
      <c r="J142" s="179">
        <f>ROUND(I142*H142,2)</f>
        <v>0</v>
      </c>
      <c r="K142" s="118" t="s">
        <v>607</v>
      </c>
      <c r="L142" s="24"/>
      <c r="M142" s="195" t="s">
        <v>1</v>
      </c>
      <c r="N142" s="122" t="s">
        <v>32</v>
      </c>
      <c r="O142" s="123">
        <v>4.5999999999999999E-2</v>
      </c>
      <c r="P142" s="123">
        <f>O142*H142</f>
        <v>0.91999999999999993</v>
      </c>
      <c r="Q142" s="123">
        <v>0</v>
      </c>
      <c r="R142" s="123">
        <f>Q142*H142</f>
        <v>0</v>
      </c>
      <c r="S142" s="123">
        <v>0</v>
      </c>
      <c r="T142" s="124">
        <f>S142*H142</f>
        <v>0</v>
      </c>
      <c r="AR142" s="199" t="s">
        <v>425</v>
      </c>
      <c r="AT142" s="199" t="s">
        <v>112</v>
      </c>
      <c r="AU142" s="199" t="s">
        <v>69</v>
      </c>
      <c r="AY142" s="199" t="s">
        <v>110</v>
      </c>
      <c r="BE142" s="125">
        <f>IF(N142="základní",J142,0)</f>
        <v>0</v>
      </c>
      <c r="BF142" s="125">
        <f>IF(N142="snížená",J142,0)</f>
        <v>0</v>
      </c>
      <c r="BG142" s="125">
        <f>IF(N142="zákl. přenesená",J142,0)</f>
        <v>0</v>
      </c>
      <c r="BH142" s="125">
        <f>IF(N142="sníž. přenesená",J142,0)</f>
        <v>0</v>
      </c>
      <c r="BI142" s="125">
        <f>IF(N142="nulová",J142,0)</f>
        <v>0</v>
      </c>
      <c r="BJ142" s="199" t="s">
        <v>67</v>
      </c>
      <c r="BK142" s="125">
        <f>ROUND(I142*H142,2)</f>
        <v>0</v>
      </c>
      <c r="BL142" s="199" t="s">
        <v>425</v>
      </c>
      <c r="BM142" s="199" t="s">
        <v>702</v>
      </c>
    </row>
    <row r="143" spans="2:65" s="197" customFormat="1" ht="16.5" customHeight="1" x14ac:dyDescent="0.2">
      <c r="B143" s="115"/>
      <c r="C143" s="219">
        <v>35</v>
      </c>
      <c r="D143" s="219" t="s">
        <v>184</v>
      </c>
      <c r="E143" s="220" t="s">
        <v>703</v>
      </c>
      <c r="F143" s="221" t="s">
        <v>704</v>
      </c>
      <c r="G143" s="222" t="s">
        <v>243</v>
      </c>
      <c r="H143" s="223">
        <v>20</v>
      </c>
      <c r="I143" s="224"/>
      <c r="J143" s="224">
        <f>ROUND(I143*H143,2)</f>
        <v>0</v>
      </c>
      <c r="K143" s="143" t="s">
        <v>607</v>
      </c>
      <c r="L143" s="147"/>
      <c r="M143" s="206" t="s">
        <v>1</v>
      </c>
      <c r="N143" s="207" t="s">
        <v>32</v>
      </c>
      <c r="O143" s="154">
        <v>0</v>
      </c>
      <c r="P143" s="154">
        <f>O143*H143</f>
        <v>0</v>
      </c>
      <c r="Q143" s="154">
        <v>1.2E-4</v>
      </c>
      <c r="R143" s="154">
        <f>Q143*H143</f>
        <v>2.4000000000000002E-3</v>
      </c>
      <c r="S143" s="154">
        <v>0</v>
      </c>
      <c r="T143" s="155">
        <f>S143*H143</f>
        <v>0</v>
      </c>
      <c r="AR143" s="199" t="s">
        <v>705</v>
      </c>
      <c r="AT143" s="199" t="s">
        <v>184</v>
      </c>
      <c r="AU143" s="199" t="s">
        <v>69</v>
      </c>
      <c r="AY143" s="199" t="s">
        <v>110</v>
      </c>
      <c r="BE143" s="125">
        <f>IF(N143="základní",J143,0)</f>
        <v>0</v>
      </c>
      <c r="BF143" s="125">
        <f>IF(N143="snížená",J143,0)</f>
        <v>0</v>
      </c>
      <c r="BG143" s="125">
        <f>IF(N143="zákl. přenesená",J143,0)</f>
        <v>0</v>
      </c>
      <c r="BH143" s="125">
        <f>IF(N143="sníž. přenesená",J143,0)</f>
        <v>0</v>
      </c>
      <c r="BI143" s="125">
        <f>IF(N143="nulová",J143,0)</f>
        <v>0</v>
      </c>
      <c r="BJ143" s="199" t="s">
        <v>67</v>
      </c>
      <c r="BK143" s="125">
        <f>ROUND(I143*H143,2)</f>
        <v>0</v>
      </c>
      <c r="BL143" s="199" t="s">
        <v>705</v>
      </c>
      <c r="BM143" s="199" t="s">
        <v>706</v>
      </c>
    </row>
    <row r="144" spans="2:65" s="267" customFormat="1" ht="16.5" customHeight="1" x14ac:dyDescent="0.25">
      <c r="B144" s="115"/>
      <c r="C144" s="332"/>
      <c r="D144" s="333" t="s">
        <v>60</v>
      </c>
      <c r="E144" s="334" t="s">
        <v>421</v>
      </c>
      <c r="F144" s="334" t="s">
        <v>557</v>
      </c>
      <c r="G144" s="335"/>
      <c r="H144" s="335"/>
      <c r="I144" s="335"/>
      <c r="J144" s="336">
        <f>SUM(J145)</f>
        <v>0</v>
      </c>
      <c r="K144" s="307"/>
      <c r="L144" s="147"/>
      <c r="M144" s="212"/>
      <c r="N144" s="149"/>
      <c r="O144" s="123"/>
      <c r="P144" s="123"/>
      <c r="Q144" s="123"/>
      <c r="R144" s="123"/>
      <c r="S144" s="123"/>
      <c r="T144" s="123"/>
      <c r="AR144" s="268"/>
      <c r="AT144" s="268"/>
      <c r="AU144" s="268"/>
      <c r="AY144" s="268"/>
      <c r="BE144" s="125"/>
      <c r="BF144" s="125"/>
      <c r="BG144" s="125"/>
      <c r="BH144" s="125"/>
      <c r="BI144" s="125"/>
      <c r="BJ144" s="268"/>
      <c r="BK144" s="125"/>
      <c r="BL144" s="268"/>
      <c r="BM144" s="268"/>
    </row>
    <row r="145" spans="2:65" s="267" customFormat="1" ht="16.5" customHeight="1" x14ac:dyDescent="0.2">
      <c r="B145" s="115"/>
      <c r="C145" s="301">
        <v>36</v>
      </c>
      <c r="D145" s="301" t="s">
        <v>112</v>
      </c>
      <c r="E145" s="337" t="s">
        <v>558</v>
      </c>
      <c r="F145" s="338" t="s">
        <v>559</v>
      </c>
      <c r="G145" s="339" t="s">
        <v>560</v>
      </c>
      <c r="H145" s="340">
        <v>200</v>
      </c>
      <c r="I145" s="341"/>
      <c r="J145" s="341">
        <f>ROUND(I145*H145,2)</f>
        <v>0</v>
      </c>
      <c r="K145" s="283" t="s">
        <v>1</v>
      </c>
      <c r="L145" s="147"/>
      <c r="M145" s="212"/>
      <c r="N145" s="149"/>
      <c r="O145" s="123"/>
      <c r="P145" s="123"/>
      <c r="Q145" s="123"/>
      <c r="R145" s="123"/>
      <c r="S145" s="123"/>
      <c r="T145" s="123"/>
      <c r="AR145" s="268"/>
      <c r="AT145" s="268"/>
      <c r="AU145" s="268"/>
      <c r="AY145" s="268"/>
      <c r="BE145" s="125"/>
      <c r="BF145" s="125"/>
      <c r="BG145" s="125"/>
      <c r="BH145" s="125"/>
      <c r="BI145" s="125"/>
      <c r="BJ145" s="268"/>
      <c r="BK145" s="125"/>
      <c r="BL145" s="268"/>
      <c r="BM145" s="268"/>
    </row>
    <row r="146" spans="2:65" s="267" customFormat="1" ht="16.5" customHeight="1" x14ac:dyDescent="0.25">
      <c r="B146" s="115"/>
      <c r="C146" s="332"/>
      <c r="D146" s="333" t="s">
        <v>60</v>
      </c>
      <c r="E146" s="351" t="s">
        <v>562</v>
      </c>
      <c r="F146" s="351" t="s">
        <v>563</v>
      </c>
      <c r="G146" s="332"/>
      <c r="H146" s="332"/>
      <c r="I146" s="332"/>
      <c r="J146" s="330">
        <f>SUM(J147:J153)</f>
        <v>0</v>
      </c>
      <c r="K146" s="307"/>
      <c r="L146" s="147"/>
      <c r="M146" s="212"/>
      <c r="N146" s="149"/>
      <c r="O146" s="123"/>
      <c r="P146" s="123"/>
      <c r="Q146" s="123"/>
      <c r="R146" s="123"/>
      <c r="S146" s="123"/>
      <c r="T146" s="123"/>
      <c r="AR146" s="268"/>
      <c r="AT146" s="268"/>
      <c r="AU146" s="268"/>
      <c r="AY146" s="268"/>
      <c r="BE146" s="125"/>
      <c r="BF146" s="125"/>
      <c r="BG146" s="125"/>
      <c r="BH146" s="125"/>
      <c r="BI146" s="125"/>
      <c r="BJ146" s="268"/>
      <c r="BK146" s="125"/>
      <c r="BL146" s="268"/>
      <c r="BM146" s="268"/>
    </row>
    <row r="147" spans="2:65" s="267" customFormat="1" ht="16.5" customHeight="1" x14ac:dyDescent="0.2">
      <c r="B147" s="115"/>
      <c r="C147" s="301">
        <v>37</v>
      </c>
      <c r="D147" s="301" t="s">
        <v>112</v>
      </c>
      <c r="E147" s="337" t="s">
        <v>819</v>
      </c>
      <c r="F147" s="338" t="s">
        <v>565</v>
      </c>
      <c r="G147" s="339" t="s">
        <v>566</v>
      </c>
      <c r="H147" s="340">
        <v>20</v>
      </c>
      <c r="I147" s="341"/>
      <c r="J147" s="341">
        <f>ROUND(I147*H147,2)</f>
        <v>0</v>
      </c>
      <c r="K147" s="283" t="s">
        <v>1</v>
      </c>
      <c r="L147" s="147"/>
      <c r="M147" s="212"/>
      <c r="N147" s="149"/>
      <c r="O147" s="123"/>
      <c r="P147" s="123"/>
      <c r="Q147" s="123"/>
      <c r="R147" s="123"/>
      <c r="S147" s="123"/>
      <c r="T147" s="123"/>
      <c r="AR147" s="268"/>
      <c r="AT147" s="268"/>
      <c r="AU147" s="268"/>
      <c r="AY147" s="268"/>
      <c r="BE147" s="125"/>
      <c r="BF147" s="125"/>
      <c r="BG147" s="125"/>
      <c r="BH147" s="125"/>
      <c r="BI147" s="125"/>
      <c r="BJ147" s="268"/>
      <c r="BK147" s="125"/>
      <c r="BL147" s="268"/>
      <c r="BM147" s="268"/>
    </row>
    <row r="148" spans="2:65" s="267" customFormat="1" ht="67.2" x14ac:dyDescent="0.2">
      <c r="B148" s="115"/>
      <c r="C148" s="305"/>
      <c r="D148" s="343" t="s">
        <v>245</v>
      </c>
      <c r="E148" s="305"/>
      <c r="F148" s="361" t="s">
        <v>831</v>
      </c>
      <c r="G148" s="305"/>
      <c r="H148" s="305"/>
      <c r="I148" s="305"/>
      <c r="J148" s="305"/>
      <c r="K148" s="298"/>
      <c r="L148" s="147"/>
      <c r="M148" s="212"/>
      <c r="N148" s="149"/>
      <c r="O148" s="123"/>
      <c r="P148" s="123"/>
      <c r="Q148" s="123"/>
      <c r="R148" s="123"/>
      <c r="S148" s="123"/>
      <c r="T148" s="123"/>
      <c r="AR148" s="268"/>
      <c r="AT148" s="268"/>
      <c r="AU148" s="268"/>
      <c r="AY148" s="268"/>
      <c r="BE148" s="125"/>
      <c r="BF148" s="125"/>
      <c r="BG148" s="125"/>
      <c r="BH148" s="125"/>
      <c r="BI148" s="125"/>
      <c r="BJ148" s="268"/>
      <c r="BK148" s="125"/>
      <c r="BL148" s="268"/>
      <c r="BM148" s="268"/>
    </row>
    <row r="149" spans="2:65" s="267" customFormat="1" ht="16.5" customHeight="1" x14ac:dyDescent="0.2">
      <c r="B149" s="115"/>
      <c r="C149" s="301">
        <v>38</v>
      </c>
      <c r="D149" s="301" t="s">
        <v>112</v>
      </c>
      <c r="E149" s="337" t="s">
        <v>570</v>
      </c>
      <c r="F149" s="338" t="s">
        <v>571</v>
      </c>
      <c r="G149" s="339" t="s">
        <v>566</v>
      </c>
      <c r="H149" s="340">
        <v>30</v>
      </c>
      <c r="I149" s="341"/>
      <c r="J149" s="341">
        <f>ROUND(I149*H149,2)</f>
        <v>0</v>
      </c>
      <c r="K149" s="283" t="s">
        <v>1</v>
      </c>
      <c r="L149" s="147"/>
      <c r="M149" s="212"/>
      <c r="N149" s="149"/>
      <c r="O149" s="123"/>
      <c r="P149" s="123"/>
      <c r="Q149" s="123"/>
      <c r="R149" s="123"/>
      <c r="S149" s="123"/>
      <c r="T149" s="123"/>
      <c r="AR149" s="268"/>
      <c r="AT149" s="268"/>
      <c r="AU149" s="268"/>
      <c r="AY149" s="268"/>
      <c r="BE149" s="125"/>
      <c r="BF149" s="125"/>
      <c r="BG149" s="125"/>
      <c r="BH149" s="125"/>
      <c r="BI149" s="125"/>
      <c r="BJ149" s="268"/>
      <c r="BK149" s="125"/>
      <c r="BL149" s="268"/>
      <c r="BM149" s="268"/>
    </row>
    <row r="150" spans="2:65" s="267" customFormat="1" ht="19.2" x14ac:dyDescent="0.2">
      <c r="B150" s="115"/>
      <c r="C150" s="305"/>
      <c r="D150" s="343" t="s">
        <v>245</v>
      </c>
      <c r="E150" s="305"/>
      <c r="F150" s="361" t="s">
        <v>832</v>
      </c>
      <c r="G150" s="305"/>
      <c r="H150" s="305"/>
      <c r="I150" s="305"/>
      <c r="J150" s="305"/>
      <c r="K150" s="298"/>
      <c r="L150" s="147"/>
      <c r="M150" s="212"/>
      <c r="N150" s="149"/>
      <c r="O150" s="123"/>
      <c r="P150" s="123"/>
      <c r="Q150" s="123"/>
      <c r="R150" s="123"/>
      <c r="S150" s="123"/>
      <c r="T150" s="123"/>
      <c r="AR150" s="268"/>
      <c r="AT150" s="268"/>
      <c r="AU150" s="268"/>
      <c r="AY150" s="268"/>
      <c r="BE150" s="125"/>
      <c r="BF150" s="125"/>
      <c r="BG150" s="125"/>
      <c r="BH150" s="125"/>
      <c r="BI150" s="125"/>
      <c r="BJ150" s="268"/>
      <c r="BK150" s="125"/>
      <c r="BL150" s="268"/>
      <c r="BM150" s="268"/>
    </row>
    <row r="151" spans="2:65" s="467" customFormat="1" ht="16.5" customHeight="1" x14ac:dyDescent="0.2">
      <c r="B151" s="115"/>
      <c r="C151" s="305"/>
      <c r="D151" s="343"/>
      <c r="E151" s="305"/>
      <c r="F151" s="326" t="s">
        <v>972</v>
      </c>
      <c r="G151" s="305"/>
      <c r="H151" s="305"/>
      <c r="I151" s="305"/>
      <c r="J151" s="305"/>
      <c r="K151" s="493"/>
      <c r="L151" s="147"/>
      <c r="M151" s="212"/>
      <c r="N151" s="149"/>
      <c r="O151" s="123"/>
      <c r="P151" s="123"/>
      <c r="Q151" s="123"/>
      <c r="R151" s="123"/>
      <c r="S151" s="123"/>
      <c r="T151" s="123"/>
      <c r="AR151" s="469"/>
      <c r="AT151" s="469"/>
      <c r="AU151" s="469"/>
      <c r="AY151" s="469"/>
      <c r="BE151" s="125"/>
      <c r="BF151" s="125"/>
      <c r="BG151" s="125"/>
      <c r="BH151" s="125"/>
      <c r="BI151" s="125"/>
      <c r="BJ151" s="469"/>
      <c r="BK151" s="125"/>
      <c r="BL151" s="469"/>
      <c r="BM151" s="469"/>
    </row>
    <row r="152" spans="2:65" s="523" customFormat="1" ht="16.5" customHeight="1" x14ac:dyDescent="0.2">
      <c r="B152" s="115"/>
      <c r="C152" s="301" t="s">
        <v>989</v>
      </c>
      <c r="D152" s="301" t="s">
        <v>112</v>
      </c>
      <c r="E152" s="337" t="s">
        <v>570</v>
      </c>
      <c r="F152" s="338" t="s">
        <v>987</v>
      </c>
      <c r="G152" s="339" t="s">
        <v>475</v>
      </c>
      <c r="H152" s="340">
        <v>1</v>
      </c>
      <c r="I152" s="341"/>
      <c r="J152" s="341">
        <v>0</v>
      </c>
      <c r="K152" s="283" t="s">
        <v>1</v>
      </c>
      <c r="L152" s="147"/>
      <c r="M152" s="212"/>
      <c r="N152" s="149"/>
      <c r="O152" s="123"/>
      <c r="P152" s="123"/>
      <c r="Q152" s="123"/>
      <c r="R152" s="123"/>
      <c r="S152" s="123"/>
      <c r="T152" s="123"/>
      <c r="AR152" s="524"/>
      <c r="AT152" s="524"/>
      <c r="AU152" s="524"/>
      <c r="AY152" s="524"/>
      <c r="BE152" s="125"/>
      <c r="BF152" s="125"/>
      <c r="BG152" s="125"/>
      <c r="BH152" s="125"/>
      <c r="BI152" s="125"/>
      <c r="BJ152" s="524"/>
      <c r="BK152" s="125"/>
      <c r="BL152" s="524"/>
      <c r="BM152" s="524"/>
    </row>
    <row r="153" spans="2:65" s="267" customFormat="1" ht="16.5" customHeight="1" x14ac:dyDescent="0.2">
      <c r="B153" s="115"/>
      <c r="C153" s="352">
        <v>39</v>
      </c>
      <c r="D153" s="352" t="s">
        <v>184</v>
      </c>
      <c r="E153" s="353" t="s">
        <v>822</v>
      </c>
      <c r="F153" s="354" t="s">
        <v>575</v>
      </c>
      <c r="G153" s="355" t="s">
        <v>475</v>
      </c>
      <c r="H153" s="356">
        <v>1</v>
      </c>
      <c r="I153" s="357"/>
      <c r="J153" s="357">
        <f>ROUND(I153*H153,2)</f>
        <v>0</v>
      </c>
      <c r="K153" s="322" t="s">
        <v>1</v>
      </c>
      <c r="L153" s="147"/>
      <c r="M153" s="212"/>
      <c r="N153" s="149"/>
      <c r="O153" s="123"/>
      <c r="P153" s="123"/>
      <c r="Q153" s="123"/>
      <c r="R153" s="123"/>
      <c r="S153" s="123"/>
      <c r="T153" s="123"/>
      <c r="AR153" s="268"/>
      <c r="AT153" s="268"/>
      <c r="AU153" s="268"/>
      <c r="AY153" s="268"/>
      <c r="BE153" s="125"/>
      <c r="BF153" s="125"/>
      <c r="BG153" s="125"/>
      <c r="BH153" s="125"/>
      <c r="BI153" s="125"/>
      <c r="BJ153" s="268"/>
      <c r="BK153" s="125"/>
      <c r="BL153" s="268"/>
      <c r="BM153" s="268"/>
    </row>
    <row r="154" spans="2:65" s="267" customFormat="1" ht="16.5" customHeight="1" x14ac:dyDescent="0.25">
      <c r="B154" s="115"/>
      <c r="C154" s="332"/>
      <c r="D154" s="333" t="s">
        <v>60</v>
      </c>
      <c r="E154" s="351" t="s">
        <v>455</v>
      </c>
      <c r="F154" s="351" t="s">
        <v>577</v>
      </c>
      <c r="G154" s="332"/>
      <c r="H154" s="332"/>
      <c r="I154" s="332"/>
      <c r="J154" s="330">
        <f>SUM(J155)</f>
        <v>0</v>
      </c>
      <c r="K154" s="307"/>
      <c r="L154" s="147"/>
      <c r="M154" s="212"/>
      <c r="N154" s="149"/>
      <c r="O154" s="123"/>
      <c r="P154" s="123"/>
      <c r="Q154" s="123"/>
      <c r="R154" s="123"/>
      <c r="S154" s="123"/>
      <c r="T154" s="123"/>
      <c r="AR154" s="268"/>
      <c r="AT154" s="268"/>
      <c r="AU154" s="268"/>
      <c r="AY154" s="268"/>
      <c r="BE154" s="125"/>
      <c r="BF154" s="125"/>
      <c r="BG154" s="125"/>
      <c r="BH154" s="125"/>
      <c r="BI154" s="125"/>
      <c r="BJ154" s="268"/>
      <c r="BK154" s="125"/>
      <c r="BL154" s="268"/>
      <c r="BM154" s="268"/>
    </row>
    <row r="155" spans="2:65" s="267" customFormat="1" ht="16.5" customHeight="1" x14ac:dyDescent="0.25">
      <c r="B155" s="115"/>
      <c r="C155" s="332"/>
      <c r="D155" s="333" t="s">
        <v>60</v>
      </c>
      <c r="E155" s="334" t="s">
        <v>471</v>
      </c>
      <c r="F155" s="334" t="s">
        <v>474</v>
      </c>
      <c r="G155" s="332"/>
      <c r="H155" s="332"/>
      <c r="I155" s="332"/>
      <c r="J155" s="336">
        <f>SUM(J156)</f>
        <v>0</v>
      </c>
      <c r="K155" s="307"/>
      <c r="L155" s="147"/>
      <c r="M155" s="212"/>
      <c r="N155" s="149"/>
      <c r="O155" s="123"/>
      <c r="P155" s="123"/>
      <c r="Q155" s="123"/>
      <c r="R155" s="123"/>
      <c r="S155" s="123"/>
      <c r="T155" s="123"/>
      <c r="AR155" s="268"/>
      <c r="AT155" s="268"/>
      <c r="AU155" s="268"/>
      <c r="AY155" s="268"/>
      <c r="BE155" s="125"/>
      <c r="BF155" s="125"/>
      <c r="BG155" s="125"/>
      <c r="BH155" s="125"/>
      <c r="BI155" s="125"/>
      <c r="BJ155" s="268"/>
      <c r="BK155" s="125"/>
      <c r="BL155" s="268"/>
      <c r="BM155" s="268"/>
    </row>
    <row r="156" spans="2:65" s="267" customFormat="1" ht="16.5" customHeight="1" x14ac:dyDescent="0.2">
      <c r="B156" s="115"/>
      <c r="C156" s="301">
        <v>40</v>
      </c>
      <c r="D156" s="301" t="s">
        <v>112</v>
      </c>
      <c r="E156" s="337" t="s">
        <v>578</v>
      </c>
      <c r="F156" s="338" t="s">
        <v>579</v>
      </c>
      <c r="G156" s="339" t="s">
        <v>566</v>
      </c>
      <c r="H156" s="340">
        <v>72</v>
      </c>
      <c r="I156" s="341"/>
      <c r="J156" s="341">
        <f>ROUND(I156*H156,2)</f>
        <v>0</v>
      </c>
      <c r="K156" s="283" t="s">
        <v>1</v>
      </c>
      <c r="L156" s="147"/>
      <c r="M156" s="212"/>
      <c r="N156" s="149"/>
      <c r="O156" s="123"/>
      <c r="P156" s="123"/>
      <c r="Q156" s="123"/>
      <c r="R156" s="123"/>
      <c r="S156" s="123"/>
      <c r="T156" s="123"/>
      <c r="AR156" s="268"/>
      <c r="AT156" s="268"/>
      <c r="AU156" s="268"/>
      <c r="AY156" s="268"/>
      <c r="BE156" s="125"/>
      <c r="BF156" s="125"/>
      <c r="BG156" s="125"/>
      <c r="BH156" s="125"/>
      <c r="BI156" s="125"/>
      <c r="BJ156" s="268"/>
      <c r="BK156" s="125"/>
      <c r="BL156" s="268"/>
      <c r="BM156" s="268"/>
    </row>
    <row r="157" spans="2:65" s="267" customFormat="1" ht="19.2" x14ac:dyDescent="0.2">
      <c r="B157" s="115"/>
      <c r="C157" s="305"/>
      <c r="D157" s="343" t="s">
        <v>245</v>
      </c>
      <c r="E157" s="305"/>
      <c r="F157" s="361" t="s">
        <v>823</v>
      </c>
      <c r="G157" s="305"/>
      <c r="H157" s="305"/>
      <c r="I157" s="305"/>
      <c r="J157" s="305"/>
      <c r="K157" s="298"/>
      <c r="L157" s="147"/>
      <c r="M157" s="212"/>
      <c r="N157" s="149"/>
      <c r="O157" s="123"/>
      <c r="P157" s="123"/>
      <c r="Q157" s="123"/>
      <c r="R157" s="123"/>
      <c r="S157" s="123"/>
      <c r="T157" s="123"/>
      <c r="AR157" s="268"/>
      <c r="AT157" s="268"/>
      <c r="AU157" s="268"/>
      <c r="AY157" s="268"/>
      <c r="BE157" s="125"/>
      <c r="BF157" s="125"/>
      <c r="BG157" s="125"/>
      <c r="BH157" s="125"/>
      <c r="BI157" s="125"/>
      <c r="BJ157" s="268"/>
      <c r="BK157" s="125"/>
      <c r="BL157" s="268"/>
      <c r="BM157" s="268"/>
    </row>
    <row r="158" spans="2:65" s="467" customFormat="1" x14ac:dyDescent="0.2">
      <c r="B158" s="115"/>
      <c r="C158" s="305"/>
      <c r="D158" s="343"/>
      <c r="E158" s="305"/>
      <c r="F158" s="361"/>
      <c r="G158" s="305"/>
      <c r="H158" s="305"/>
      <c r="I158" s="305"/>
      <c r="J158" s="305"/>
      <c r="K158" s="493"/>
      <c r="L158" s="147"/>
      <c r="M158" s="212"/>
      <c r="N158" s="149"/>
      <c r="O158" s="123"/>
      <c r="P158" s="123"/>
      <c r="Q158" s="123"/>
      <c r="R158" s="123"/>
      <c r="S158" s="123"/>
      <c r="T158" s="123"/>
      <c r="AR158" s="469"/>
      <c r="AT158" s="469"/>
      <c r="AU158" s="469"/>
      <c r="AY158" s="469"/>
      <c r="BE158" s="125"/>
      <c r="BF158" s="125"/>
      <c r="BG158" s="125"/>
      <c r="BH158" s="125"/>
      <c r="BI158" s="125"/>
      <c r="BJ158" s="469"/>
      <c r="BK158" s="125"/>
      <c r="BL158" s="469"/>
      <c r="BM158" s="469"/>
    </row>
    <row r="159" spans="2:65" s="467" customFormat="1" ht="16.5" customHeight="1" x14ac:dyDescent="0.2">
      <c r="B159" s="115"/>
      <c r="C159" s="305"/>
      <c r="D159" s="343"/>
      <c r="E159" s="305"/>
      <c r="F159" s="361"/>
      <c r="G159" s="305"/>
      <c r="H159" s="305"/>
      <c r="I159" s="305"/>
      <c r="J159" s="528">
        <f>J160</f>
        <v>0</v>
      </c>
      <c r="K159" s="493"/>
      <c r="L159" s="147"/>
      <c r="M159" s="212"/>
      <c r="N159" s="149"/>
      <c r="O159" s="123"/>
      <c r="P159" s="123"/>
      <c r="Q159" s="123"/>
      <c r="R159" s="123"/>
      <c r="S159" s="123"/>
      <c r="T159" s="123"/>
      <c r="AR159" s="469"/>
      <c r="AT159" s="469"/>
      <c r="AU159" s="469"/>
      <c r="AY159" s="469"/>
      <c r="BE159" s="125"/>
      <c r="BF159" s="125"/>
      <c r="BG159" s="125"/>
      <c r="BH159" s="125"/>
      <c r="BI159" s="125"/>
      <c r="BJ159" s="469"/>
      <c r="BK159" s="125"/>
      <c r="BL159" s="469"/>
      <c r="BM159" s="469"/>
    </row>
    <row r="160" spans="2:65" s="267" customFormat="1" ht="16.5" customHeight="1" x14ac:dyDescent="0.2">
      <c r="B160" s="115"/>
      <c r="C160" s="301">
        <v>50</v>
      </c>
      <c r="D160" s="301" t="s">
        <v>112</v>
      </c>
      <c r="E160" s="526">
        <v>310231001</v>
      </c>
      <c r="F160" s="527" t="s">
        <v>971</v>
      </c>
      <c r="G160" s="339" t="s">
        <v>115</v>
      </c>
      <c r="H160" s="340">
        <v>3</v>
      </c>
      <c r="I160" s="341"/>
      <c r="J160" s="341">
        <f>ROUND(I160*H160,2)</f>
        <v>0</v>
      </c>
      <c r="K160" s="283" t="s">
        <v>1</v>
      </c>
      <c r="L160" s="147"/>
      <c r="M160" s="212"/>
      <c r="N160" s="149"/>
      <c r="O160" s="123"/>
      <c r="P160" s="123"/>
      <c r="Q160" s="123"/>
      <c r="R160" s="123"/>
      <c r="S160" s="123"/>
      <c r="T160" s="123"/>
      <c r="AR160" s="268"/>
      <c r="AT160" s="268"/>
      <c r="AU160" s="268"/>
      <c r="AY160" s="268"/>
      <c r="BE160" s="125"/>
      <c r="BF160" s="125"/>
      <c r="BG160" s="125"/>
      <c r="BH160" s="125"/>
      <c r="BI160" s="125"/>
      <c r="BJ160" s="268"/>
      <c r="BK160" s="125"/>
      <c r="BL160" s="268"/>
      <c r="BM160" s="268"/>
    </row>
    <row r="161" spans="2:12" s="197" customFormat="1" ht="6.9" customHeight="1" x14ac:dyDescent="0.2">
      <c r="B161" s="34"/>
      <c r="C161" s="35"/>
      <c r="D161" s="35"/>
      <c r="E161" s="35"/>
      <c r="F161" s="35"/>
      <c r="G161" s="35"/>
      <c r="H161" s="35"/>
      <c r="I161" s="35"/>
      <c r="J161" s="35"/>
      <c r="K161" s="35"/>
      <c r="L161" s="24"/>
    </row>
  </sheetData>
  <autoFilter ref="C82:K143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1"/>
  <sheetViews>
    <sheetView showGridLines="0" topLeftCell="A144" zoomScaleNormal="100" zoomScaleSheetLayoutView="40" workbookViewId="0">
      <selection activeCell="F162" activeCellId="1" sqref="C153:K153 F162"/>
    </sheetView>
  </sheetViews>
  <sheetFormatPr defaultColWidth="9.28515625" defaultRowHeight="10.199999999999999" x14ac:dyDescent="0.2"/>
  <cols>
    <col min="1" max="1" width="8.28515625" style="200" customWidth="1"/>
    <col min="2" max="2" width="1.7109375" style="200" customWidth="1"/>
    <col min="3" max="3" width="4.140625" style="200" customWidth="1"/>
    <col min="4" max="4" width="4.28515625" style="200" customWidth="1"/>
    <col min="5" max="5" width="17.140625" style="200" customWidth="1"/>
    <col min="6" max="6" width="100.85546875" style="200" customWidth="1"/>
    <col min="7" max="7" width="8.7109375" style="200" customWidth="1"/>
    <col min="8" max="8" width="11.140625" style="200" customWidth="1"/>
    <col min="9" max="9" width="14.140625" style="200" customWidth="1"/>
    <col min="10" max="10" width="23.42578125" style="200" customWidth="1"/>
    <col min="11" max="11" width="15.42578125" style="200" customWidth="1"/>
    <col min="12" max="12" width="9.28515625" style="200" customWidth="1"/>
    <col min="13" max="13" width="10.85546875" style="200" hidden="1" customWidth="1"/>
    <col min="14" max="14" width="0" style="200" hidden="1" customWidth="1"/>
    <col min="15" max="20" width="14.140625" style="200" hidden="1" customWidth="1"/>
    <col min="21" max="21" width="16.28515625" style="200" hidden="1" customWidth="1"/>
    <col min="22" max="22" width="12.28515625" style="200" customWidth="1"/>
    <col min="23" max="23" width="16.28515625" style="200" customWidth="1"/>
    <col min="24" max="24" width="12.28515625" style="200" customWidth="1"/>
    <col min="25" max="25" width="15" style="200" customWidth="1"/>
    <col min="26" max="26" width="11" style="200" customWidth="1"/>
    <col min="27" max="27" width="15" style="200" customWidth="1"/>
    <col min="28" max="28" width="16.28515625" style="200" customWidth="1"/>
    <col min="29" max="29" width="11" style="200" customWidth="1"/>
    <col min="30" max="30" width="15" style="200" customWidth="1"/>
    <col min="31" max="31" width="16.28515625" style="200" customWidth="1"/>
    <col min="32" max="40" width="9.28515625" style="200"/>
    <col min="41" max="67" width="0" style="200" hidden="1" customWidth="1"/>
    <col min="68" max="16384" width="9.28515625" style="200"/>
  </cols>
  <sheetData>
    <row r="1" spans="1:46" x14ac:dyDescent="0.2">
      <c r="A1" s="74"/>
    </row>
    <row r="2" spans="1:46" ht="36.9" customHeight="1" x14ac:dyDescent="0.2">
      <c r="L2" s="588" t="s">
        <v>5</v>
      </c>
      <c r="M2" s="586"/>
      <c r="N2" s="586"/>
      <c r="O2" s="586"/>
      <c r="P2" s="586"/>
      <c r="Q2" s="586"/>
      <c r="R2" s="586"/>
      <c r="S2" s="586"/>
      <c r="T2" s="586"/>
      <c r="U2" s="586"/>
      <c r="V2" s="586"/>
      <c r="AT2" s="199" t="s">
        <v>622</v>
      </c>
    </row>
    <row r="3" spans="1:46" ht="6.9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99" t="s">
        <v>69</v>
      </c>
    </row>
    <row r="4" spans="1:46" ht="24.9" hidden="1" customHeight="1" x14ac:dyDescent="0.2">
      <c r="B4" s="17"/>
      <c r="D4" s="18" t="s">
        <v>73</v>
      </c>
      <c r="L4" s="17"/>
      <c r="M4" s="19" t="s">
        <v>10</v>
      </c>
      <c r="AT4" s="199" t="s">
        <v>3</v>
      </c>
    </row>
    <row r="5" spans="1:46" ht="6.9" hidden="1" customHeight="1" x14ac:dyDescent="0.2">
      <c r="B5" s="17"/>
      <c r="L5" s="17"/>
    </row>
    <row r="6" spans="1:46" ht="12" hidden="1" customHeight="1" x14ac:dyDescent="0.2">
      <c r="B6" s="17"/>
      <c r="D6" s="205" t="s">
        <v>13</v>
      </c>
      <c r="L6" s="17"/>
    </row>
    <row r="7" spans="1:46" ht="16.5" hidden="1" customHeight="1" x14ac:dyDescent="0.2">
      <c r="B7" s="17"/>
      <c r="E7" s="621" t="str">
        <f>'[2]Rekapitulace stavby'!K6</f>
        <v>Opravy vnitřního oplocení obj.č.047 a 068</v>
      </c>
      <c r="F7" s="622"/>
      <c r="G7" s="622"/>
      <c r="H7" s="622"/>
      <c r="L7" s="17"/>
    </row>
    <row r="8" spans="1:46" s="197" customFormat="1" ht="12" hidden="1" customHeight="1" x14ac:dyDescent="0.2">
      <c r="B8" s="24"/>
      <c r="D8" s="205" t="s">
        <v>74</v>
      </c>
      <c r="L8" s="24"/>
    </row>
    <row r="9" spans="1:46" s="197" customFormat="1" ht="36.9" hidden="1" customHeight="1" x14ac:dyDescent="0.2">
      <c r="B9" s="24"/>
      <c r="E9" s="603" t="s">
        <v>623</v>
      </c>
      <c r="F9" s="577"/>
      <c r="G9" s="577"/>
      <c r="H9" s="577"/>
      <c r="L9" s="24"/>
    </row>
    <row r="10" spans="1:46" s="197" customFormat="1" hidden="1" x14ac:dyDescent="0.2">
      <c r="B10" s="24"/>
      <c r="L10" s="24"/>
    </row>
    <row r="11" spans="1:46" s="197" customFormat="1" ht="12" hidden="1" customHeight="1" x14ac:dyDescent="0.2">
      <c r="B11" s="24"/>
      <c r="D11" s="205" t="s">
        <v>14</v>
      </c>
      <c r="F11" s="199" t="s">
        <v>1</v>
      </c>
      <c r="I11" s="205" t="s">
        <v>15</v>
      </c>
      <c r="J11" s="199" t="s">
        <v>1</v>
      </c>
      <c r="L11" s="24"/>
    </row>
    <row r="12" spans="1:46" s="197" customFormat="1" ht="12" hidden="1" customHeight="1" x14ac:dyDescent="0.2">
      <c r="B12" s="24"/>
      <c r="D12" s="205" t="s">
        <v>16</v>
      </c>
      <c r="F12" s="199" t="s">
        <v>17</v>
      </c>
      <c r="I12" s="205" t="s">
        <v>18</v>
      </c>
      <c r="J12" s="204" t="str">
        <f>'[2]Rekapitulace stavby'!AN8</f>
        <v>22.2.2019</v>
      </c>
      <c r="L12" s="24"/>
    </row>
    <row r="13" spans="1:46" s="197" customFormat="1" ht="10.95" hidden="1" customHeight="1" x14ac:dyDescent="0.2">
      <c r="B13" s="24"/>
      <c r="L13" s="24"/>
    </row>
    <row r="14" spans="1:46" s="197" customFormat="1" ht="12" hidden="1" customHeight="1" x14ac:dyDescent="0.2">
      <c r="B14" s="24"/>
      <c r="D14" s="205" t="s">
        <v>19</v>
      </c>
      <c r="I14" s="205" t="s">
        <v>20</v>
      </c>
      <c r="J14" s="199" t="str">
        <f>IF('[2]Rekapitulace stavby'!AN10="","",'[2]Rekapitulace stavby'!AN10)</f>
        <v/>
      </c>
      <c r="L14" s="24"/>
    </row>
    <row r="15" spans="1:46" s="197" customFormat="1" ht="18" hidden="1" customHeight="1" x14ac:dyDescent="0.2">
      <c r="B15" s="24"/>
      <c r="E15" s="199" t="str">
        <f>IF('[2]Rekapitulace stavby'!E11="","",'[2]Rekapitulace stavby'!E11)</f>
        <v xml:space="preserve"> </v>
      </c>
      <c r="I15" s="205" t="s">
        <v>21</v>
      </c>
      <c r="J15" s="199" t="str">
        <f>IF('[2]Rekapitulace stavby'!AN11="","",'[2]Rekapitulace stavby'!AN11)</f>
        <v/>
      </c>
      <c r="L15" s="24"/>
    </row>
    <row r="16" spans="1:46" s="197" customFormat="1" ht="6.9" hidden="1" customHeight="1" x14ac:dyDescent="0.2">
      <c r="B16" s="24"/>
      <c r="L16" s="24"/>
    </row>
    <row r="17" spans="2:12" s="197" customFormat="1" ht="12" hidden="1" customHeight="1" x14ac:dyDescent="0.2">
      <c r="B17" s="24"/>
      <c r="D17" s="205" t="s">
        <v>22</v>
      </c>
      <c r="I17" s="205" t="s">
        <v>20</v>
      </c>
      <c r="J17" s="199" t="str">
        <f>'[2]Rekapitulace stavby'!AN13</f>
        <v/>
      </c>
      <c r="L17" s="24"/>
    </row>
    <row r="18" spans="2:12" s="197" customFormat="1" ht="18" hidden="1" customHeight="1" x14ac:dyDescent="0.2">
      <c r="B18" s="24"/>
      <c r="E18" s="623" t="str">
        <f>'[2]Rekapitulace stavby'!E14</f>
        <v xml:space="preserve"> </v>
      </c>
      <c r="F18" s="623"/>
      <c r="G18" s="623"/>
      <c r="H18" s="623"/>
      <c r="I18" s="205" t="s">
        <v>21</v>
      </c>
      <c r="J18" s="199" t="str">
        <f>'[2]Rekapitulace stavby'!AN14</f>
        <v/>
      </c>
      <c r="L18" s="24"/>
    </row>
    <row r="19" spans="2:12" s="197" customFormat="1" ht="6.9" hidden="1" customHeight="1" x14ac:dyDescent="0.2">
      <c r="B19" s="24"/>
      <c r="L19" s="24"/>
    </row>
    <row r="20" spans="2:12" s="197" customFormat="1" ht="12" hidden="1" customHeight="1" x14ac:dyDescent="0.2">
      <c r="B20" s="24"/>
      <c r="D20" s="205" t="s">
        <v>23</v>
      </c>
      <c r="I20" s="205" t="s">
        <v>20</v>
      </c>
      <c r="J20" s="199" t="str">
        <f>IF('[2]Rekapitulace stavby'!AN16="","",'[2]Rekapitulace stavby'!AN16)</f>
        <v/>
      </c>
      <c r="L20" s="24"/>
    </row>
    <row r="21" spans="2:12" s="197" customFormat="1" ht="18" hidden="1" customHeight="1" x14ac:dyDescent="0.2">
      <c r="B21" s="24"/>
      <c r="E21" s="199" t="str">
        <f>IF('[2]Rekapitulace stavby'!E17="","",'[2]Rekapitulace stavby'!E17)</f>
        <v xml:space="preserve"> </v>
      </c>
      <c r="I21" s="205" t="s">
        <v>21</v>
      </c>
      <c r="J21" s="199" t="str">
        <f>IF('[2]Rekapitulace stavby'!AN17="","",'[2]Rekapitulace stavby'!AN17)</f>
        <v/>
      </c>
      <c r="L21" s="24"/>
    </row>
    <row r="22" spans="2:12" s="197" customFormat="1" ht="6.9" hidden="1" customHeight="1" x14ac:dyDescent="0.2">
      <c r="B22" s="24"/>
      <c r="L22" s="24"/>
    </row>
    <row r="23" spans="2:12" s="197" customFormat="1" ht="12" hidden="1" customHeight="1" x14ac:dyDescent="0.2">
      <c r="B23" s="24"/>
      <c r="D23" s="205" t="s">
        <v>25</v>
      </c>
      <c r="I23" s="205" t="s">
        <v>20</v>
      </c>
      <c r="J23" s="199" t="str">
        <f>IF('[2]Rekapitulace stavby'!AN19="","",'[2]Rekapitulace stavby'!AN19)</f>
        <v>60162694</v>
      </c>
      <c r="L23" s="24"/>
    </row>
    <row r="24" spans="2:12" s="197" customFormat="1" ht="18" hidden="1" customHeight="1" x14ac:dyDescent="0.2">
      <c r="B24" s="24"/>
      <c r="E24" s="199" t="str">
        <f>IF('[2]Rekapitulace stavby'!E20="","",'[2]Rekapitulace stavby'!E20)</f>
        <v>PS 0401 Liberec</v>
      </c>
      <c r="I24" s="205" t="s">
        <v>21</v>
      </c>
      <c r="J24" s="199" t="str">
        <f>IF('[2]Rekapitulace stavby'!AN20="","",'[2]Rekapitulace stavby'!AN20)</f>
        <v>CZ60162694</v>
      </c>
      <c r="L24" s="24"/>
    </row>
    <row r="25" spans="2:12" s="197" customFormat="1" ht="6.9" hidden="1" customHeight="1" x14ac:dyDescent="0.2">
      <c r="B25" s="24"/>
      <c r="L25" s="24"/>
    </row>
    <row r="26" spans="2:12" s="197" customFormat="1" ht="12" hidden="1" customHeight="1" x14ac:dyDescent="0.2">
      <c r="B26" s="24"/>
      <c r="D26" s="205" t="s">
        <v>26</v>
      </c>
      <c r="L26" s="24"/>
    </row>
    <row r="27" spans="2:12" s="196" customFormat="1" ht="16.5" hidden="1" customHeight="1" x14ac:dyDescent="0.2">
      <c r="B27" s="75"/>
      <c r="E27" s="589" t="s">
        <v>1</v>
      </c>
      <c r="F27" s="589"/>
      <c r="G27" s="589"/>
      <c r="H27" s="589"/>
      <c r="L27" s="75"/>
    </row>
    <row r="28" spans="2:12" s="197" customFormat="1" ht="6.9" hidden="1" customHeight="1" x14ac:dyDescent="0.2">
      <c r="B28" s="24"/>
      <c r="L28" s="24"/>
    </row>
    <row r="29" spans="2:12" s="197" customFormat="1" ht="6.9" hidden="1" customHeight="1" x14ac:dyDescent="0.2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97" customFormat="1" ht="25.35" hidden="1" customHeight="1" x14ac:dyDescent="0.2">
      <c r="B30" s="24"/>
      <c r="D30" s="76" t="s">
        <v>27</v>
      </c>
      <c r="J30" s="198">
        <f>ROUND(J84, 2)</f>
        <v>0</v>
      </c>
      <c r="L30" s="24"/>
    </row>
    <row r="31" spans="2:12" s="197" customFormat="1" ht="6.9" hidden="1" customHeight="1" x14ac:dyDescent="0.2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97" customFormat="1" ht="14.4" hidden="1" customHeight="1" x14ac:dyDescent="0.2">
      <c r="B32" s="24"/>
      <c r="F32" s="202" t="s">
        <v>29</v>
      </c>
      <c r="I32" s="202" t="s">
        <v>28</v>
      </c>
      <c r="J32" s="202" t="s">
        <v>30</v>
      </c>
      <c r="L32" s="24"/>
    </row>
    <row r="33" spans="2:12" s="197" customFormat="1" ht="14.4" hidden="1" customHeight="1" x14ac:dyDescent="0.2">
      <c r="B33" s="24"/>
      <c r="D33" s="205" t="s">
        <v>31</v>
      </c>
      <c r="E33" s="205" t="s">
        <v>32</v>
      </c>
      <c r="F33" s="77">
        <f>ROUND((SUM(BE84:BE144)),  2)</f>
        <v>0</v>
      </c>
      <c r="I33" s="203">
        <v>0.21</v>
      </c>
      <c r="J33" s="77">
        <f>ROUND(((SUM(BE84:BE144))*I33),  2)</f>
        <v>0</v>
      </c>
      <c r="L33" s="24"/>
    </row>
    <row r="34" spans="2:12" s="197" customFormat="1" ht="14.4" hidden="1" customHeight="1" x14ac:dyDescent="0.2">
      <c r="B34" s="24"/>
      <c r="E34" s="205" t="s">
        <v>33</v>
      </c>
      <c r="F34" s="77">
        <f>ROUND((SUM(BF84:BF144)),  2)</f>
        <v>0</v>
      </c>
      <c r="I34" s="203">
        <v>0.15</v>
      </c>
      <c r="J34" s="77">
        <f>ROUND(((SUM(BF84:BF144))*I34),  2)</f>
        <v>0</v>
      </c>
      <c r="L34" s="24"/>
    </row>
    <row r="35" spans="2:12" s="197" customFormat="1" ht="14.4" hidden="1" customHeight="1" x14ac:dyDescent="0.2">
      <c r="B35" s="24"/>
      <c r="E35" s="205" t="s">
        <v>34</v>
      </c>
      <c r="F35" s="77">
        <f>ROUND((SUM(BG84:BG144)),  2)</f>
        <v>0</v>
      </c>
      <c r="I35" s="203">
        <v>0.21</v>
      </c>
      <c r="J35" s="77">
        <f>0</f>
        <v>0</v>
      </c>
      <c r="L35" s="24"/>
    </row>
    <row r="36" spans="2:12" s="197" customFormat="1" ht="14.4" hidden="1" customHeight="1" x14ac:dyDescent="0.2">
      <c r="B36" s="24"/>
      <c r="E36" s="205" t="s">
        <v>35</v>
      </c>
      <c r="F36" s="77">
        <f>ROUND((SUM(BH84:BH144)),  2)</f>
        <v>0</v>
      </c>
      <c r="I36" s="203">
        <v>0.15</v>
      </c>
      <c r="J36" s="77">
        <f>0</f>
        <v>0</v>
      </c>
      <c r="L36" s="24"/>
    </row>
    <row r="37" spans="2:12" s="197" customFormat="1" ht="14.4" hidden="1" customHeight="1" x14ac:dyDescent="0.2">
      <c r="B37" s="24"/>
      <c r="E37" s="205" t="s">
        <v>36</v>
      </c>
      <c r="F37" s="77">
        <f>ROUND((SUM(BI84:BI144)),  2)</f>
        <v>0</v>
      </c>
      <c r="I37" s="203">
        <v>0</v>
      </c>
      <c r="J37" s="77">
        <f>0</f>
        <v>0</v>
      </c>
      <c r="L37" s="24"/>
    </row>
    <row r="38" spans="2:12" s="197" customFormat="1" ht="6.9" hidden="1" customHeight="1" x14ac:dyDescent="0.2">
      <c r="B38" s="24"/>
      <c r="L38" s="24"/>
    </row>
    <row r="39" spans="2:12" s="197" customFormat="1" ht="25.35" hidden="1" customHeight="1" x14ac:dyDescent="0.2">
      <c r="B39" s="24"/>
      <c r="C39" s="78"/>
      <c r="D39" s="79" t="s">
        <v>37</v>
      </c>
      <c r="E39" s="48"/>
      <c r="F39" s="48"/>
      <c r="G39" s="80" t="s">
        <v>38</v>
      </c>
      <c r="H39" s="81" t="s">
        <v>39</v>
      </c>
      <c r="I39" s="48"/>
      <c r="J39" s="82">
        <f>SUM(J30:J37)</f>
        <v>0</v>
      </c>
      <c r="K39" s="83"/>
      <c r="L39" s="24"/>
    </row>
    <row r="40" spans="2:12" s="197" customFormat="1" ht="14.4" hidden="1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1" spans="2:12" hidden="1" x14ac:dyDescent="0.2"/>
    <row r="42" spans="2:12" hidden="1" x14ac:dyDescent="0.2"/>
    <row r="43" spans="2:12" hidden="1" x14ac:dyDescent="0.2"/>
    <row r="44" spans="2:12" s="197" customFormat="1" ht="6.9" customHeight="1" x14ac:dyDescent="0.2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97" customFormat="1" ht="24.9" customHeight="1" x14ac:dyDescent="0.2">
      <c r="B45" s="24"/>
      <c r="C45" s="18" t="s">
        <v>75</v>
      </c>
      <c r="L45" s="24"/>
    </row>
    <row r="46" spans="2:12" s="197" customFormat="1" ht="6.9" customHeight="1" x14ac:dyDescent="0.2">
      <c r="B46" s="24"/>
      <c r="L46" s="409" t="s">
        <v>875</v>
      </c>
    </row>
    <row r="47" spans="2:12" s="197" customFormat="1" ht="12" customHeight="1" x14ac:dyDescent="0.2">
      <c r="B47" s="24"/>
      <c r="C47" s="205" t="s">
        <v>13</v>
      </c>
      <c r="L47" s="24"/>
    </row>
    <row r="48" spans="2:12" s="197" customFormat="1" ht="16.5" customHeight="1" x14ac:dyDescent="0.2">
      <c r="B48" s="24"/>
      <c r="E48" s="621" t="s">
        <v>707</v>
      </c>
      <c r="F48" s="622"/>
      <c r="G48" s="622"/>
      <c r="H48" s="622"/>
      <c r="L48" s="24"/>
    </row>
    <row r="49" spans="2:47" s="197" customFormat="1" ht="12" customHeight="1" x14ac:dyDescent="0.2">
      <c r="B49" s="24"/>
      <c r="C49" s="205" t="s">
        <v>74</v>
      </c>
      <c r="L49" s="24"/>
    </row>
    <row r="50" spans="2:47" s="197" customFormat="1" ht="16.5" customHeight="1" x14ac:dyDescent="0.2">
      <c r="B50" s="24"/>
      <c r="E50" s="603" t="s">
        <v>867</v>
      </c>
      <c r="F50" s="577"/>
      <c r="G50" s="577"/>
      <c r="H50" s="577"/>
      <c r="L50" s="24"/>
    </row>
    <row r="51" spans="2:47" s="197" customFormat="1" ht="6.9" customHeight="1" x14ac:dyDescent="0.2">
      <c r="B51" s="24"/>
      <c r="L51" s="24"/>
    </row>
    <row r="52" spans="2:47" s="197" customFormat="1" ht="12" customHeight="1" x14ac:dyDescent="0.2">
      <c r="B52" s="24"/>
      <c r="C52" s="205" t="s">
        <v>16</v>
      </c>
      <c r="E52" s="197" t="str">
        <f>'SO 02.1_852_9-11'!$E$52</f>
        <v>LOVOSICE</v>
      </c>
      <c r="F52" s="199" t="str">
        <f>F12</f>
        <v xml:space="preserve"> </v>
      </c>
      <c r="I52" s="205" t="s">
        <v>18</v>
      </c>
      <c r="J52" s="204" t="str">
        <f>IF(J12="","",J12)</f>
        <v>22.2.2019</v>
      </c>
      <c r="L52" s="24"/>
    </row>
    <row r="53" spans="2:47" s="197" customFormat="1" ht="6.9" customHeight="1" x14ac:dyDescent="0.2">
      <c r="B53" s="24"/>
      <c r="L53" s="24"/>
    </row>
    <row r="54" spans="2:47" s="197" customFormat="1" ht="13.65" customHeight="1" x14ac:dyDescent="0.2">
      <c r="B54" s="24"/>
      <c r="C54" s="205" t="s">
        <v>19</v>
      </c>
      <c r="F54" s="199" t="str">
        <f>E15</f>
        <v xml:space="preserve"> </v>
      </c>
      <c r="I54" s="205" t="s">
        <v>23</v>
      </c>
      <c r="J54" s="201" t="str">
        <f>E21</f>
        <v xml:space="preserve"> </v>
      </c>
      <c r="L54" s="24"/>
    </row>
    <row r="55" spans="2:47" s="197" customFormat="1" ht="13.65" customHeight="1" x14ac:dyDescent="0.2">
      <c r="B55" s="24"/>
      <c r="C55" s="205" t="s">
        <v>22</v>
      </c>
      <c r="F55" s="199" t="str">
        <f>IF(E18="","",E18)</f>
        <v xml:space="preserve"> </v>
      </c>
      <c r="I55" s="205" t="s">
        <v>25</v>
      </c>
      <c r="J55" s="201" t="str">
        <f>E24</f>
        <v>PS 0401 Liberec</v>
      </c>
      <c r="L55" s="24"/>
    </row>
    <row r="56" spans="2:47" s="197" customFormat="1" ht="10.35" customHeight="1" x14ac:dyDescent="0.2">
      <c r="B56" s="24"/>
      <c r="L56" s="24"/>
    </row>
    <row r="57" spans="2:47" s="197" customFormat="1" ht="29.25" customHeight="1" x14ac:dyDescent="0.2">
      <c r="B57" s="24"/>
      <c r="C57" s="84" t="s">
        <v>76</v>
      </c>
      <c r="D57" s="78"/>
      <c r="E57" s="78"/>
      <c r="F57" s="78"/>
      <c r="G57" s="78"/>
      <c r="H57" s="78"/>
      <c r="I57" s="78"/>
      <c r="J57" s="85" t="s">
        <v>77</v>
      </c>
      <c r="K57" s="78"/>
      <c r="L57" s="24"/>
    </row>
    <row r="58" spans="2:47" s="197" customFormat="1" ht="10.35" customHeight="1" x14ac:dyDescent="0.2">
      <c r="B58" s="24"/>
      <c r="L58" s="24"/>
    </row>
    <row r="59" spans="2:47" s="197" customFormat="1" ht="22.95" customHeight="1" x14ac:dyDescent="0.2">
      <c r="B59" s="24"/>
      <c r="C59" s="86" t="s">
        <v>78</v>
      </c>
      <c r="D59" s="267"/>
      <c r="E59" s="267"/>
      <c r="F59" s="267"/>
      <c r="G59" s="267"/>
      <c r="H59" s="267"/>
      <c r="I59" s="267"/>
      <c r="J59" s="265">
        <f>SUM(J60:J64)</f>
        <v>0</v>
      </c>
      <c r="L59" s="176"/>
      <c r="AU59" s="199" t="s">
        <v>79</v>
      </c>
    </row>
    <row r="60" spans="2:47" s="7" customFormat="1" ht="24.9" customHeight="1" x14ac:dyDescent="0.2">
      <c r="B60" s="87"/>
      <c r="D60" s="88" t="s">
        <v>624</v>
      </c>
      <c r="E60" s="89"/>
      <c r="F60" s="89"/>
      <c r="G60" s="89"/>
      <c r="H60" s="89"/>
      <c r="I60" s="89"/>
      <c r="J60" s="90">
        <f>SUM(J85)</f>
        <v>0</v>
      </c>
      <c r="L60" s="87"/>
    </row>
    <row r="61" spans="2:47" s="8" customFormat="1" ht="19.95" customHeight="1" x14ac:dyDescent="0.2">
      <c r="B61" s="91"/>
      <c r="C61" s="7"/>
      <c r="D61" s="88" t="s">
        <v>625</v>
      </c>
      <c r="E61" s="89"/>
      <c r="F61" s="89"/>
      <c r="G61" s="89"/>
      <c r="H61" s="89"/>
      <c r="I61" s="89"/>
      <c r="J61" s="90">
        <f>SUM(J100)</f>
        <v>0</v>
      </c>
      <c r="L61" s="91"/>
    </row>
    <row r="62" spans="2:47" s="8" customFormat="1" ht="19.95" customHeight="1" x14ac:dyDescent="0.2">
      <c r="B62" s="91"/>
      <c r="C62" s="7"/>
      <c r="D62" s="88" t="s">
        <v>626</v>
      </c>
      <c r="E62" s="89"/>
      <c r="F62" s="89"/>
      <c r="G62" s="89"/>
      <c r="H62" s="89"/>
      <c r="I62" s="89"/>
      <c r="J62" s="90">
        <f>SUM(J141)</f>
        <v>0</v>
      </c>
      <c r="L62" s="91"/>
    </row>
    <row r="63" spans="2:47" s="8" customFormat="1" ht="19.95" customHeight="1" x14ac:dyDescent="0.2">
      <c r="B63" s="91"/>
      <c r="D63" s="88" t="s">
        <v>495</v>
      </c>
      <c r="E63" s="364"/>
      <c r="F63" s="364"/>
      <c r="G63" s="364"/>
      <c r="H63" s="364"/>
      <c r="I63" s="364"/>
      <c r="J63" s="331">
        <f>SUM(J147)</f>
        <v>0</v>
      </c>
      <c r="L63" s="91"/>
    </row>
    <row r="64" spans="2:47" s="7" customFormat="1" ht="24.9" customHeight="1" x14ac:dyDescent="0.2">
      <c r="B64" s="87"/>
      <c r="C64" s="267"/>
      <c r="D64" s="377" t="s">
        <v>496</v>
      </c>
      <c r="E64" s="364"/>
      <c r="F64" s="364"/>
      <c r="G64" s="364"/>
      <c r="H64" s="364"/>
      <c r="I64" s="364"/>
      <c r="J64" s="331">
        <f>SUM(J155)</f>
        <v>0</v>
      </c>
      <c r="L64" s="87"/>
    </row>
    <row r="65" spans="2:12" s="197" customFormat="1" ht="21.75" customHeight="1" x14ac:dyDescent="0.2">
      <c r="B65" s="24"/>
      <c r="L65" s="24"/>
    </row>
    <row r="66" spans="2:12" s="197" customFormat="1" ht="6.9" customHeight="1" x14ac:dyDescent="0.2"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24"/>
    </row>
    <row r="70" spans="2:12" s="197" customFormat="1" ht="6.9" customHeight="1" x14ac:dyDescent="0.2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24"/>
    </row>
    <row r="71" spans="2:12" s="197" customFormat="1" ht="24.9" customHeight="1" x14ac:dyDescent="0.2">
      <c r="B71" s="24"/>
      <c r="C71" s="18" t="s">
        <v>95</v>
      </c>
      <c r="L71" s="24"/>
    </row>
    <row r="72" spans="2:12" s="197" customFormat="1" ht="6.9" customHeight="1" x14ac:dyDescent="0.2">
      <c r="B72" s="24"/>
      <c r="L72" s="24"/>
    </row>
    <row r="73" spans="2:12" s="197" customFormat="1" ht="12" customHeight="1" x14ac:dyDescent="0.2">
      <c r="B73" s="24"/>
      <c r="C73" s="205" t="s">
        <v>13</v>
      </c>
      <c r="L73" s="24"/>
    </row>
    <row r="74" spans="2:12" s="197" customFormat="1" ht="16.5" customHeight="1" x14ac:dyDescent="0.2">
      <c r="B74" s="24"/>
      <c r="E74" s="621" t="s">
        <v>707</v>
      </c>
      <c r="F74" s="622"/>
      <c r="G74" s="622"/>
      <c r="H74" s="622"/>
      <c r="L74" s="24"/>
    </row>
    <row r="75" spans="2:12" s="197" customFormat="1" ht="12" customHeight="1" x14ac:dyDescent="0.2">
      <c r="B75" s="24"/>
      <c r="C75" s="205" t="s">
        <v>74</v>
      </c>
      <c r="L75" s="24"/>
    </row>
    <row r="76" spans="2:12" s="197" customFormat="1" ht="16.5" customHeight="1" x14ac:dyDescent="0.2">
      <c r="B76" s="24"/>
      <c r="E76" s="603" t="str">
        <f t="shared" ref="E76" si="0">$E$50</f>
        <v>SO 02.4  -   DPS  č.p. 850</v>
      </c>
      <c r="F76" s="577"/>
      <c r="G76" s="577"/>
      <c r="H76" s="577"/>
      <c r="L76" s="24"/>
    </row>
    <row r="77" spans="2:12" s="197" customFormat="1" ht="6.9" customHeight="1" x14ac:dyDescent="0.2">
      <c r="B77" s="24"/>
      <c r="L77" s="24"/>
    </row>
    <row r="78" spans="2:12" s="197" customFormat="1" ht="12" customHeight="1" x14ac:dyDescent="0.2">
      <c r="B78" s="24"/>
      <c r="C78" s="205" t="s">
        <v>16</v>
      </c>
      <c r="E78" s="197" t="str">
        <f>'SO 02.1_852_9-11'!$E$52</f>
        <v>LOVOSICE</v>
      </c>
      <c r="F78" s="199" t="str">
        <f>F12</f>
        <v xml:space="preserve"> </v>
      </c>
      <c r="I78" s="205" t="s">
        <v>18</v>
      </c>
      <c r="J78" s="204" t="str">
        <f>IF(J12="","",J12)</f>
        <v>22.2.2019</v>
      </c>
      <c r="L78" s="24"/>
    </row>
    <row r="79" spans="2:12" s="197" customFormat="1" ht="6.9" customHeight="1" x14ac:dyDescent="0.2">
      <c r="B79" s="24"/>
      <c r="L79" s="24"/>
    </row>
    <row r="80" spans="2:12" s="197" customFormat="1" ht="13.65" customHeight="1" x14ac:dyDescent="0.2">
      <c r="B80" s="24"/>
      <c r="C80" s="205" t="s">
        <v>19</v>
      </c>
      <c r="F80" s="199" t="str">
        <f>E15</f>
        <v xml:space="preserve"> </v>
      </c>
      <c r="I80" s="205" t="s">
        <v>23</v>
      </c>
      <c r="J80" s="201" t="str">
        <f>E21</f>
        <v xml:space="preserve"> </v>
      </c>
      <c r="L80" s="24"/>
    </row>
    <row r="81" spans="1:65" s="197" customFormat="1" ht="13.65" customHeight="1" x14ac:dyDescent="0.2">
      <c r="B81" s="24"/>
      <c r="C81" s="205" t="s">
        <v>22</v>
      </c>
      <c r="F81" s="199" t="str">
        <f>IF(E18="","",E18)</f>
        <v xml:space="preserve"> </v>
      </c>
      <c r="I81" s="205" t="s">
        <v>25</v>
      </c>
      <c r="J81" s="201" t="str">
        <f>E24</f>
        <v>PS 0401 Liberec</v>
      </c>
      <c r="L81" s="24"/>
    </row>
    <row r="82" spans="1:65" s="197" customFormat="1" ht="10.35" customHeight="1" x14ac:dyDescent="0.2">
      <c r="B82" s="24"/>
      <c r="L82" s="24"/>
    </row>
    <row r="83" spans="1:65" s="9" customFormat="1" ht="29.25" customHeight="1" x14ac:dyDescent="0.2">
      <c r="B83" s="95"/>
      <c r="C83" s="96" t="s">
        <v>96</v>
      </c>
      <c r="D83" s="97" t="s">
        <v>46</v>
      </c>
      <c r="E83" s="97" t="s">
        <v>42</v>
      </c>
      <c r="F83" s="97" t="s">
        <v>43</v>
      </c>
      <c r="G83" s="97" t="s">
        <v>97</v>
      </c>
      <c r="H83" s="97" t="s">
        <v>98</v>
      </c>
      <c r="I83" s="97" t="s">
        <v>99</v>
      </c>
      <c r="J83" s="97" t="s">
        <v>77</v>
      </c>
      <c r="K83" s="98" t="s">
        <v>100</v>
      </c>
      <c r="L83" s="95"/>
      <c r="M83" s="50" t="s">
        <v>1</v>
      </c>
      <c r="N83" s="51" t="s">
        <v>31</v>
      </c>
      <c r="O83" s="51" t="s">
        <v>101</v>
      </c>
      <c r="P83" s="51" t="s">
        <v>102</v>
      </c>
      <c r="Q83" s="51" t="s">
        <v>103</v>
      </c>
      <c r="R83" s="51" t="s">
        <v>104</v>
      </c>
      <c r="S83" s="51" t="s">
        <v>105</v>
      </c>
      <c r="T83" s="52" t="s">
        <v>106</v>
      </c>
    </row>
    <row r="84" spans="1:65" s="197" customFormat="1" ht="22.95" customHeight="1" x14ac:dyDescent="0.3">
      <c r="B84" s="24"/>
      <c r="C84" s="55" t="s">
        <v>107</v>
      </c>
      <c r="J84" s="99">
        <f>SUM(J85,J100,J141,J147,J155,J159)</f>
        <v>0</v>
      </c>
      <c r="L84" s="24"/>
      <c r="M84" s="53"/>
      <c r="N84" s="42"/>
      <c r="O84" s="42"/>
      <c r="P84" s="100">
        <f>P85+P100+P141</f>
        <v>86.605000000000004</v>
      </c>
      <c r="Q84" s="42"/>
      <c r="R84" s="100">
        <f>R85+R100+R141</f>
        <v>21.304030000000001</v>
      </c>
      <c r="S84" s="42"/>
      <c r="T84" s="101">
        <f>T85+T100+T141</f>
        <v>2.4341200000000001</v>
      </c>
      <c r="AT84" s="199" t="s">
        <v>60</v>
      </c>
      <c r="AU84" s="199" t="s">
        <v>79</v>
      </c>
      <c r="BK84" s="102">
        <f>BK85+BK100+BK141</f>
        <v>0</v>
      </c>
    </row>
    <row r="85" spans="1:65" s="10" customFormat="1" ht="25.95" customHeight="1" x14ac:dyDescent="0.25">
      <c r="A85" s="177"/>
      <c r="B85" s="385"/>
      <c r="C85" s="177"/>
      <c r="D85" s="225" t="s">
        <v>60</v>
      </c>
      <c r="E85" s="227" t="s">
        <v>108</v>
      </c>
      <c r="F85" s="227" t="s">
        <v>627</v>
      </c>
      <c r="G85" s="177"/>
      <c r="H85" s="177"/>
      <c r="I85" s="177"/>
      <c r="J85" s="255">
        <f>SUM(J86,J93)</f>
        <v>0</v>
      </c>
      <c r="K85" s="177"/>
      <c r="L85" s="103"/>
      <c r="M85" s="107"/>
      <c r="N85" s="108"/>
      <c r="O85" s="108"/>
      <c r="P85" s="109">
        <f>P86+P88+P92</f>
        <v>46.030999999999999</v>
      </c>
      <c r="Q85" s="108"/>
      <c r="R85" s="109">
        <f>R86+R88+R92</f>
        <v>0.29836999999999997</v>
      </c>
      <c r="S85" s="108"/>
      <c r="T85" s="110">
        <f>T86+T88+T92</f>
        <v>2.4180000000000001</v>
      </c>
      <c r="AR85" s="104" t="s">
        <v>67</v>
      </c>
      <c r="AT85" s="111" t="s">
        <v>60</v>
      </c>
      <c r="AU85" s="111" t="s">
        <v>61</v>
      </c>
      <c r="AY85" s="104" t="s">
        <v>110</v>
      </c>
      <c r="BK85" s="112">
        <f>BK86+BK88+BK92</f>
        <v>0</v>
      </c>
    </row>
    <row r="86" spans="1:65" s="10" customFormat="1" ht="16.5" customHeight="1" x14ac:dyDescent="0.25">
      <c r="A86" s="177"/>
      <c r="B86" s="385"/>
      <c r="C86" s="177"/>
      <c r="D86" s="225" t="s">
        <v>60</v>
      </c>
      <c r="E86" s="226" t="s">
        <v>128</v>
      </c>
      <c r="F86" s="226" t="s">
        <v>628</v>
      </c>
      <c r="G86" s="177"/>
      <c r="H86" s="177"/>
      <c r="I86" s="177"/>
      <c r="J86" s="256">
        <f>SUM(J87:J92)</f>
        <v>0</v>
      </c>
      <c r="K86" s="177"/>
      <c r="L86" s="103"/>
      <c r="M86" s="107"/>
      <c r="N86" s="108"/>
      <c r="O86" s="108"/>
      <c r="P86" s="109">
        <f>P87</f>
        <v>0.52500000000000002</v>
      </c>
      <c r="Q86" s="108"/>
      <c r="R86" s="109">
        <f>R87</f>
        <v>6.9169999999999995E-2</v>
      </c>
      <c r="S86" s="108"/>
      <c r="T86" s="110">
        <f>T87</f>
        <v>0</v>
      </c>
      <c r="AR86" s="104" t="s">
        <v>67</v>
      </c>
      <c r="AT86" s="111" t="s">
        <v>60</v>
      </c>
      <c r="AU86" s="111" t="s">
        <v>67</v>
      </c>
      <c r="AY86" s="104" t="s">
        <v>110</v>
      </c>
      <c r="BK86" s="112">
        <f>BK87</f>
        <v>0</v>
      </c>
    </row>
    <row r="87" spans="1:65" s="197" customFormat="1" ht="16.5" customHeight="1" x14ac:dyDescent="0.2">
      <c r="A87" s="366"/>
      <c r="B87" s="386"/>
      <c r="C87" s="181">
        <v>1</v>
      </c>
      <c r="D87" s="181" t="s">
        <v>112</v>
      </c>
      <c r="E87" s="216" t="s">
        <v>723</v>
      </c>
      <c r="F87" s="217" t="s">
        <v>724</v>
      </c>
      <c r="G87" s="218" t="s">
        <v>312</v>
      </c>
      <c r="H87" s="215">
        <v>1</v>
      </c>
      <c r="I87" s="179"/>
      <c r="J87" s="179">
        <f t="shared" ref="J87:J90" si="1">ROUND(I87*H87,2)</f>
        <v>0</v>
      </c>
      <c r="K87" s="217" t="s">
        <v>505</v>
      </c>
      <c r="L87" s="24"/>
      <c r="M87" s="195" t="s">
        <v>1</v>
      </c>
      <c r="N87" s="122" t="s">
        <v>32</v>
      </c>
      <c r="O87" s="123">
        <v>0.52500000000000002</v>
      </c>
      <c r="P87" s="123">
        <f>O87*H87</f>
        <v>0.52500000000000002</v>
      </c>
      <c r="Q87" s="123">
        <v>6.9169999999999995E-2</v>
      </c>
      <c r="R87" s="123">
        <f>Q87*H87</f>
        <v>6.9169999999999995E-2</v>
      </c>
      <c r="S87" s="123">
        <v>0</v>
      </c>
      <c r="T87" s="124">
        <f>S87*H87</f>
        <v>0</v>
      </c>
      <c r="AR87" s="199" t="s">
        <v>116</v>
      </c>
      <c r="AT87" s="199" t="s">
        <v>112</v>
      </c>
      <c r="AU87" s="199" t="s">
        <v>69</v>
      </c>
      <c r="AY87" s="199" t="s">
        <v>110</v>
      </c>
      <c r="BE87" s="125">
        <f>IF(N87="základní",J87,0)</f>
        <v>0</v>
      </c>
      <c r="BF87" s="125">
        <f>IF(N87="snížená",J87,0)</f>
        <v>0</v>
      </c>
      <c r="BG87" s="125">
        <f>IF(N87="zákl. přenesená",J87,0)</f>
        <v>0</v>
      </c>
      <c r="BH87" s="125">
        <f>IF(N87="sníž. přenesená",J87,0)</f>
        <v>0</v>
      </c>
      <c r="BI87" s="125">
        <f>IF(N87="nulová",J87,0)</f>
        <v>0</v>
      </c>
      <c r="BJ87" s="199" t="s">
        <v>67</v>
      </c>
      <c r="BK87" s="125">
        <f>ROUND(I87*H87,2)</f>
        <v>0</v>
      </c>
      <c r="BL87" s="199" t="s">
        <v>116</v>
      </c>
      <c r="BM87" s="199" t="s">
        <v>631</v>
      </c>
    </row>
    <row r="88" spans="1:65" s="10" customFormat="1" ht="16.5" customHeight="1" x14ac:dyDescent="0.2">
      <c r="A88" s="177"/>
      <c r="B88" s="385"/>
      <c r="C88" s="219">
        <v>2</v>
      </c>
      <c r="D88" s="219" t="s">
        <v>112</v>
      </c>
      <c r="E88" s="220" t="s">
        <v>726</v>
      </c>
      <c r="F88" s="221" t="s">
        <v>727</v>
      </c>
      <c r="G88" s="222" t="s">
        <v>312</v>
      </c>
      <c r="H88" s="223">
        <v>1</v>
      </c>
      <c r="I88" s="224"/>
      <c r="J88" s="224">
        <f t="shared" si="1"/>
        <v>0</v>
      </c>
      <c r="K88" s="217" t="s">
        <v>505</v>
      </c>
      <c r="L88" s="103"/>
      <c r="M88" s="107"/>
      <c r="N88" s="108"/>
      <c r="O88" s="108"/>
      <c r="P88" s="109">
        <f>SUM(P89:P91)</f>
        <v>15.007999999999999</v>
      </c>
      <c r="Q88" s="108"/>
      <c r="R88" s="109">
        <f>SUM(R89:R91)</f>
        <v>0.22919999999999999</v>
      </c>
      <c r="S88" s="108"/>
      <c r="T88" s="110">
        <f>SUM(T89:T91)</f>
        <v>0</v>
      </c>
      <c r="AR88" s="104" t="s">
        <v>67</v>
      </c>
      <c r="AT88" s="111" t="s">
        <v>60</v>
      </c>
      <c r="AU88" s="111" t="s">
        <v>67</v>
      </c>
      <c r="AY88" s="104" t="s">
        <v>110</v>
      </c>
      <c r="BK88" s="112">
        <f>SUM(BK89:BK91)</f>
        <v>0</v>
      </c>
    </row>
    <row r="89" spans="1:65" s="197" customFormat="1" ht="16.5" customHeight="1" x14ac:dyDescent="0.2">
      <c r="A89" s="366"/>
      <c r="B89" s="386"/>
      <c r="C89" s="181">
        <v>3</v>
      </c>
      <c r="D89" s="181" t="s">
        <v>112</v>
      </c>
      <c r="E89" s="216" t="s">
        <v>721</v>
      </c>
      <c r="F89" s="217" t="s">
        <v>722</v>
      </c>
      <c r="G89" s="218" t="s">
        <v>243</v>
      </c>
      <c r="H89" s="215">
        <v>4</v>
      </c>
      <c r="I89" s="179"/>
      <c r="J89" s="179">
        <f t="shared" si="1"/>
        <v>0</v>
      </c>
      <c r="K89" s="217" t="s">
        <v>505</v>
      </c>
      <c r="L89" s="24"/>
      <c r="M89" s="195" t="s">
        <v>1</v>
      </c>
      <c r="N89" s="122" t="s">
        <v>32</v>
      </c>
      <c r="O89" s="123">
        <v>1.607</v>
      </c>
      <c r="P89" s="123">
        <f>O89*H89</f>
        <v>6.4279999999999999</v>
      </c>
      <c r="Q89" s="123">
        <v>4.684E-2</v>
      </c>
      <c r="R89" s="123">
        <f>Q89*H89</f>
        <v>0.18736</v>
      </c>
      <c r="S89" s="123">
        <v>0</v>
      </c>
      <c r="T89" s="124">
        <f>S89*H89</f>
        <v>0</v>
      </c>
      <c r="AR89" s="199" t="s">
        <v>116</v>
      </c>
      <c r="AT89" s="199" t="s">
        <v>112</v>
      </c>
      <c r="AU89" s="199" t="s">
        <v>69</v>
      </c>
      <c r="AY89" s="199" t="s">
        <v>110</v>
      </c>
      <c r="BE89" s="125">
        <f>IF(N89="základní",J89,0)</f>
        <v>0</v>
      </c>
      <c r="BF89" s="125">
        <f>IF(N89="snížená",J89,0)</f>
        <v>0</v>
      </c>
      <c r="BG89" s="125">
        <f>IF(N89="zákl. přenesená",J89,0)</f>
        <v>0</v>
      </c>
      <c r="BH89" s="125">
        <f>IF(N89="sníž. přenesená",J89,0)</f>
        <v>0</v>
      </c>
      <c r="BI89" s="125">
        <f>IF(N89="nulová",J89,0)</f>
        <v>0</v>
      </c>
      <c r="BJ89" s="199" t="s">
        <v>67</v>
      </c>
      <c r="BK89" s="125">
        <f>ROUND(I89*H89,2)</f>
        <v>0</v>
      </c>
      <c r="BL89" s="199" t="s">
        <v>116</v>
      </c>
      <c r="BM89" s="199" t="s">
        <v>635</v>
      </c>
    </row>
    <row r="90" spans="1:65" s="197" customFormat="1" ht="16.5" customHeight="1" x14ac:dyDescent="0.2">
      <c r="A90" s="366"/>
      <c r="B90" s="386"/>
      <c r="C90" s="181">
        <v>4</v>
      </c>
      <c r="D90" s="181" t="s">
        <v>112</v>
      </c>
      <c r="E90" s="216" t="s">
        <v>714</v>
      </c>
      <c r="F90" s="217" t="s">
        <v>715</v>
      </c>
      <c r="G90" s="218" t="s">
        <v>461</v>
      </c>
      <c r="H90" s="215">
        <v>4</v>
      </c>
      <c r="I90" s="179"/>
      <c r="J90" s="179">
        <f t="shared" si="1"/>
        <v>0</v>
      </c>
      <c r="K90" s="180" t="s">
        <v>607</v>
      </c>
      <c r="L90" s="147"/>
      <c r="M90" s="148" t="s">
        <v>1</v>
      </c>
      <c r="N90" s="149" t="s">
        <v>32</v>
      </c>
      <c r="O90" s="123">
        <v>0</v>
      </c>
      <c r="P90" s="123">
        <f>O90*H90</f>
        <v>0</v>
      </c>
      <c r="Q90" s="123">
        <v>1.04E-2</v>
      </c>
      <c r="R90" s="123">
        <f>Q90*H90</f>
        <v>4.1599999999999998E-2</v>
      </c>
      <c r="S90" s="123">
        <v>0</v>
      </c>
      <c r="T90" s="124">
        <f>S90*H90</f>
        <v>0</v>
      </c>
      <c r="AR90" s="199" t="s">
        <v>158</v>
      </c>
      <c r="AT90" s="199" t="s">
        <v>184</v>
      </c>
      <c r="AU90" s="199" t="s">
        <v>69</v>
      </c>
      <c r="AY90" s="199" t="s">
        <v>110</v>
      </c>
      <c r="BE90" s="125">
        <f>IF(N90="základní",J90,0)</f>
        <v>0</v>
      </c>
      <c r="BF90" s="125">
        <f>IF(N90="snížená",J90,0)</f>
        <v>0</v>
      </c>
      <c r="BG90" s="125">
        <f>IF(N90="zákl. přenesená",J90,0)</f>
        <v>0</v>
      </c>
      <c r="BH90" s="125">
        <f>IF(N90="sníž. přenesená",J90,0)</f>
        <v>0</v>
      </c>
      <c r="BI90" s="125">
        <f>IF(N90="nulová",J90,0)</f>
        <v>0</v>
      </c>
      <c r="BJ90" s="199" t="s">
        <v>67</v>
      </c>
      <c r="BK90" s="125">
        <f>ROUND(I90*H90,2)</f>
        <v>0</v>
      </c>
      <c r="BL90" s="199" t="s">
        <v>116</v>
      </c>
      <c r="BM90" s="199" t="s">
        <v>638</v>
      </c>
    </row>
    <row r="91" spans="1:65" s="197" customFormat="1" ht="16.5" customHeight="1" x14ac:dyDescent="0.2">
      <c r="A91" s="366"/>
      <c r="B91" s="386"/>
      <c r="C91" s="219">
        <v>5</v>
      </c>
      <c r="D91" s="219" t="s">
        <v>184</v>
      </c>
      <c r="E91" s="220" t="s">
        <v>717</v>
      </c>
      <c r="F91" s="221" t="s">
        <v>718</v>
      </c>
      <c r="G91" s="222" t="s">
        <v>461</v>
      </c>
      <c r="H91" s="223">
        <v>4</v>
      </c>
      <c r="I91" s="224"/>
      <c r="J91" s="224">
        <f>ROUND(I91*H91,2)</f>
        <v>0</v>
      </c>
      <c r="K91" s="221" t="s">
        <v>607</v>
      </c>
      <c r="L91" s="24"/>
      <c r="M91" s="195" t="s">
        <v>1</v>
      </c>
      <c r="N91" s="122" t="s">
        <v>32</v>
      </c>
      <c r="O91" s="123">
        <v>2.145</v>
      </c>
      <c r="P91" s="123">
        <f>O91*H91</f>
        <v>8.58</v>
      </c>
      <c r="Q91" s="123">
        <v>6.0000000000000002E-5</v>
      </c>
      <c r="R91" s="123">
        <f>Q91*H91</f>
        <v>2.4000000000000001E-4</v>
      </c>
      <c r="S91" s="123">
        <v>0</v>
      </c>
      <c r="T91" s="124">
        <f>S91*H91</f>
        <v>0</v>
      </c>
      <c r="AR91" s="199" t="s">
        <v>199</v>
      </c>
      <c r="AT91" s="199" t="s">
        <v>112</v>
      </c>
      <c r="AU91" s="199" t="s">
        <v>69</v>
      </c>
      <c r="AY91" s="199" t="s">
        <v>110</v>
      </c>
      <c r="BE91" s="125">
        <f>IF(N91="základní",J91,0)</f>
        <v>0</v>
      </c>
      <c r="BF91" s="125">
        <f>IF(N91="snížená",J91,0)</f>
        <v>0</v>
      </c>
      <c r="BG91" s="125">
        <f>IF(N91="zákl. přenesená",J91,0)</f>
        <v>0</v>
      </c>
      <c r="BH91" s="125">
        <f>IF(N91="sníž. přenesená",J91,0)</f>
        <v>0</v>
      </c>
      <c r="BI91" s="125">
        <f>IF(N91="nulová",J91,0)</f>
        <v>0</v>
      </c>
      <c r="BJ91" s="199" t="s">
        <v>67</v>
      </c>
      <c r="BK91" s="125">
        <f>ROUND(I91*H91,2)</f>
        <v>0</v>
      </c>
      <c r="BL91" s="199" t="s">
        <v>199</v>
      </c>
      <c r="BM91" s="199" t="s">
        <v>641</v>
      </c>
    </row>
    <row r="92" spans="1:65" s="10" customFormat="1" ht="16.5" customHeight="1" x14ac:dyDescent="0.2">
      <c r="A92" s="177"/>
      <c r="B92" s="385"/>
      <c r="C92" s="219">
        <v>6</v>
      </c>
      <c r="D92" s="219" t="s">
        <v>184</v>
      </c>
      <c r="E92" s="220" t="s">
        <v>719</v>
      </c>
      <c r="F92" s="221" t="s">
        <v>720</v>
      </c>
      <c r="G92" s="222" t="s">
        <v>243</v>
      </c>
      <c r="H92" s="223">
        <v>4</v>
      </c>
      <c r="I92" s="224"/>
      <c r="J92" s="224">
        <f>ROUND(I92*H92,2)</f>
        <v>0</v>
      </c>
      <c r="K92" s="221" t="s">
        <v>607</v>
      </c>
      <c r="L92" s="103"/>
      <c r="M92" s="107"/>
      <c r="N92" s="108"/>
      <c r="O92" s="108"/>
      <c r="P92" s="109">
        <f>SUM(P98:P99)</f>
        <v>30.498000000000001</v>
      </c>
      <c r="Q92" s="108"/>
      <c r="R92" s="109">
        <f>SUM(R98:R99)</f>
        <v>0</v>
      </c>
      <c r="S92" s="108"/>
      <c r="T92" s="110">
        <f>SUM(T98:T99)</f>
        <v>2.4180000000000001</v>
      </c>
      <c r="AR92" s="104" t="s">
        <v>67</v>
      </c>
      <c r="AT92" s="111" t="s">
        <v>60</v>
      </c>
      <c r="AU92" s="111" t="s">
        <v>67</v>
      </c>
      <c r="AY92" s="104" t="s">
        <v>110</v>
      </c>
      <c r="BK92" s="112">
        <f>SUM(BK98:BK99)</f>
        <v>0</v>
      </c>
    </row>
    <row r="93" spans="1:65" s="10" customFormat="1" ht="16.5" customHeight="1" x14ac:dyDescent="0.25">
      <c r="A93" s="177"/>
      <c r="B93" s="385"/>
      <c r="C93" s="332"/>
      <c r="D93" s="333" t="s">
        <v>60</v>
      </c>
      <c r="E93" s="351" t="s">
        <v>158</v>
      </c>
      <c r="F93" s="351" t="s">
        <v>498</v>
      </c>
      <c r="G93" s="332"/>
      <c r="H93" s="332"/>
      <c r="I93" s="332"/>
      <c r="J93" s="330">
        <f>SUM(J94:J98)</f>
        <v>0</v>
      </c>
      <c r="K93" s="332"/>
      <c r="L93" s="103"/>
      <c r="M93" s="107"/>
      <c r="N93" s="108"/>
      <c r="O93" s="108"/>
      <c r="P93" s="109"/>
      <c r="Q93" s="108"/>
      <c r="R93" s="109"/>
      <c r="S93" s="108"/>
      <c r="T93" s="110"/>
      <c r="AR93" s="104"/>
      <c r="AT93" s="111"/>
      <c r="AU93" s="111"/>
      <c r="AY93" s="104"/>
      <c r="BK93" s="112"/>
    </row>
    <row r="94" spans="1:65" s="10" customFormat="1" ht="16.5" customHeight="1" x14ac:dyDescent="0.2">
      <c r="A94" s="177"/>
      <c r="B94" s="385"/>
      <c r="C94" s="301">
        <v>7</v>
      </c>
      <c r="D94" s="301" t="s">
        <v>112</v>
      </c>
      <c r="E94" s="337" t="s">
        <v>337</v>
      </c>
      <c r="F94" s="338" t="s">
        <v>338</v>
      </c>
      <c r="G94" s="339" t="s">
        <v>243</v>
      </c>
      <c r="H94" s="340">
        <v>78</v>
      </c>
      <c r="I94" s="341"/>
      <c r="J94" s="341">
        <f>ROUND(I94*H94,2)</f>
        <v>0</v>
      </c>
      <c r="K94" s="338" t="s">
        <v>1</v>
      </c>
      <c r="L94" s="103"/>
      <c r="M94" s="107"/>
      <c r="N94" s="108"/>
      <c r="O94" s="108"/>
      <c r="P94" s="109"/>
      <c r="Q94" s="108"/>
      <c r="R94" s="109"/>
      <c r="S94" s="108"/>
      <c r="T94" s="110"/>
      <c r="AR94" s="104"/>
      <c r="AT94" s="111"/>
      <c r="AU94" s="111"/>
      <c r="AY94" s="104"/>
      <c r="BK94" s="112"/>
    </row>
    <row r="95" spans="1:65" s="10" customFormat="1" ht="16.5" customHeight="1" x14ac:dyDescent="0.2">
      <c r="A95" s="177"/>
      <c r="B95" s="385"/>
      <c r="C95" s="342"/>
      <c r="D95" s="343" t="s">
        <v>118</v>
      </c>
      <c r="E95" s="344" t="s">
        <v>1</v>
      </c>
      <c r="F95" s="345" t="s">
        <v>833</v>
      </c>
      <c r="G95" s="342"/>
      <c r="H95" s="346">
        <v>37</v>
      </c>
      <c r="I95" s="342"/>
      <c r="J95" s="342"/>
      <c r="K95" s="342"/>
      <c r="L95" s="103"/>
      <c r="M95" s="107"/>
      <c r="N95" s="108"/>
      <c r="O95" s="108"/>
      <c r="P95" s="109"/>
      <c r="Q95" s="108"/>
      <c r="R95" s="109"/>
      <c r="S95" s="108"/>
      <c r="T95" s="110"/>
      <c r="AR95" s="104"/>
      <c r="AT95" s="111"/>
      <c r="AU95" s="111"/>
      <c r="AY95" s="104"/>
      <c r="BK95" s="112"/>
    </row>
    <row r="96" spans="1:65" s="10" customFormat="1" ht="16.5" customHeight="1" x14ac:dyDescent="0.2">
      <c r="A96" s="177"/>
      <c r="B96" s="385"/>
      <c r="C96" s="342"/>
      <c r="D96" s="343" t="s">
        <v>118</v>
      </c>
      <c r="E96" s="344" t="s">
        <v>1</v>
      </c>
      <c r="F96" s="345" t="s">
        <v>834</v>
      </c>
      <c r="G96" s="342"/>
      <c r="H96" s="346">
        <v>41</v>
      </c>
      <c r="I96" s="342"/>
      <c r="J96" s="342"/>
      <c r="K96" s="342"/>
      <c r="L96" s="103"/>
      <c r="M96" s="107"/>
      <c r="N96" s="108"/>
      <c r="O96" s="108"/>
      <c r="P96" s="109"/>
      <c r="Q96" s="108"/>
      <c r="R96" s="109"/>
      <c r="S96" s="108"/>
      <c r="T96" s="110"/>
      <c r="AR96" s="104"/>
      <c r="AT96" s="111"/>
      <c r="AU96" s="111"/>
      <c r="AY96" s="104"/>
      <c r="BK96" s="112"/>
    </row>
    <row r="97" spans="1:65" s="10" customFormat="1" ht="16.5" customHeight="1" x14ac:dyDescent="0.2">
      <c r="A97" s="177"/>
      <c r="B97" s="385"/>
      <c r="C97" s="347"/>
      <c r="D97" s="343" t="s">
        <v>118</v>
      </c>
      <c r="E97" s="348" t="s">
        <v>1</v>
      </c>
      <c r="F97" s="349" t="s">
        <v>123</v>
      </c>
      <c r="G97" s="347"/>
      <c r="H97" s="350">
        <v>78</v>
      </c>
      <c r="I97" s="347"/>
      <c r="J97" s="347"/>
      <c r="K97" s="347"/>
      <c r="L97" s="103"/>
      <c r="M97" s="107"/>
      <c r="N97" s="108"/>
      <c r="O97" s="108"/>
      <c r="P97" s="109"/>
      <c r="Q97" s="108"/>
      <c r="R97" s="109"/>
      <c r="S97" s="108"/>
      <c r="T97" s="110"/>
      <c r="AR97" s="104"/>
      <c r="AT97" s="111"/>
      <c r="AU97" s="111"/>
      <c r="AY97" s="104"/>
      <c r="BK97" s="112"/>
    </row>
    <row r="98" spans="1:65" s="197" customFormat="1" ht="16.5" customHeight="1" x14ac:dyDescent="0.2">
      <c r="A98" s="366"/>
      <c r="B98" s="386"/>
      <c r="C98" s="301">
        <v>8</v>
      </c>
      <c r="D98" s="301" t="s">
        <v>112</v>
      </c>
      <c r="E98" s="337" t="s">
        <v>341</v>
      </c>
      <c r="F98" s="338" t="s">
        <v>342</v>
      </c>
      <c r="G98" s="339" t="s">
        <v>243</v>
      </c>
      <c r="H98" s="340">
        <v>78</v>
      </c>
      <c r="I98" s="341"/>
      <c r="J98" s="341">
        <f>ROUND(I98*H98,2)</f>
        <v>0</v>
      </c>
      <c r="K98" s="338" t="s">
        <v>1</v>
      </c>
      <c r="L98" s="24"/>
      <c r="M98" s="195" t="s">
        <v>1</v>
      </c>
      <c r="N98" s="122" t="s">
        <v>32</v>
      </c>
      <c r="O98" s="123">
        <v>0.39100000000000001</v>
      </c>
      <c r="P98" s="123">
        <f>O98*H98</f>
        <v>30.498000000000001</v>
      </c>
      <c r="Q98" s="123">
        <v>0</v>
      </c>
      <c r="R98" s="123">
        <f>Q98*H98</f>
        <v>0</v>
      </c>
      <c r="S98" s="123">
        <v>3.1E-2</v>
      </c>
      <c r="T98" s="124">
        <f>S98*H98</f>
        <v>2.4180000000000001</v>
      </c>
      <c r="AR98" s="199" t="s">
        <v>116</v>
      </c>
      <c r="AT98" s="199" t="s">
        <v>112</v>
      </c>
      <c r="AU98" s="199" t="s">
        <v>69</v>
      </c>
      <c r="AY98" s="199" t="s">
        <v>110</v>
      </c>
      <c r="BE98" s="125">
        <f>IF(N98="základní",J98,0)</f>
        <v>0</v>
      </c>
      <c r="BF98" s="125">
        <f>IF(N98="snížená",J98,0)</f>
        <v>0</v>
      </c>
      <c r="BG98" s="125">
        <f>IF(N98="zákl. přenesená",J98,0)</f>
        <v>0</v>
      </c>
      <c r="BH98" s="125">
        <f>IF(N98="sníž. přenesená",J98,0)</f>
        <v>0</v>
      </c>
      <c r="BI98" s="125">
        <f>IF(N98="nulová",J98,0)</f>
        <v>0</v>
      </c>
      <c r="BJ98" s="199" t="s">
        <v>67</v>
      </c>
      <c r="BK98" s="125">
        <f>ROUND(I98*H98,2)</f>
        <v>0</v>
      </c>
      <c r="BL98" s="199" t="s">
        <v>116</v>
      </c>
      <c r="BM98" s="199" t="s">
        <v>645</v>
      </c>
    </row>
    <row r="99" spans="1:65" s="197" customFormat="1" ht="16.5" customHeight="1" x14ac:dyDescent="0.2">
      <c r="A99" s="366"/>
      <c r="B99" s="386"/>
      <c r="C99" s="177"/>
      <c r="D99" s="181"/>
      <c r="E99" s="182"/>
      <c r="F99" s="180"/>
      <c r="G99" s="183"/>
      <c r="H99" s="215"/>
      <c r="I99" s="179"/>
      <c r="J99" s="179"/>
      <c r="K99" s="180"/>
      <c r="L99" s="24"/>
      <c r="M99" s="195" t="s">
        <v>1</v>
      </c>
      <c r="N99" s="122" t="s">
        <v>32</v>
      </c>
      <c r="O99" s="123">
        <v>0.505</v>
      </c>
      <c r="P99" s="123">
        <f>O99*H99</f>
        <v>0</v>
      </c>
      <c r="Q99" s="123">
        <v>5.3400000000000001E-3</v>
      </c>
      <c r="R99" s="123">
        <f>Q99*H99</f>
        <v>0</v>
      </c>
      <c r="S99" s="123">
        <v>0</v>
      </c>
      <c r="T99" s="124">
        <f>S99*H99</f>
        <v>0</v>
      </c>
      <c r="AR99" s="199" t="s">
        <v>116</v>
      </c>
      <c r="AT99" s="199" t="s">
        <v>112</v>
      </c>
      <c r="AU99" s="199" t="s">
        <v>69</v>
      </c>
      <c r="AY99" s="199" t="s">
        <v>110</v>
      </c>
      <c r="BE99" s="125">
        <f>IF(N99="základní",J99,0)</f>
        <v>0</v>
      </c>
      <c r="BF99" s="125">
        <f>IF(N99="snížená",J99,0)</f>
        <v>0</v>
      </c>
      <c r="BG99" s="125">
        <f>IF(N99="zákl. přenesená",J99,0)</f>
        <v>0</v>
      </c>
      <c r="BH99" s="125">
        <f>IF(N99="sníž. přenesená",J99,0)</f>
        <v>0</v>
      </c>
      <c r="BI99" s="125">
        <f>IF(N99="nulová",J99,0)</f>
        <v>0</v>
      </c>
      <c r="BJ99" s="199" t="s">
        <v>67</v>
      </c>
      <c r="BK99" s="125">
        <f>ROUND(I99*H99,2)</f>
        <v>0</v>
      </c>
      <c r="BL99" s="199" t="s">
        <v>116</v>
      </c>
      <c r="BM99" s="199" t="s">
        <v>648</v>
      </c>
    </row>
    <row r="100" spans="1:65" s="10" customFormat="1" ht="16.5" customHeight="1" x14ac:dyDescent="0.25">
      <c r="A100" s="177"/>
      <c r="B100" s="385"/>
      <c r="C100" s="332"/>
      <c r="D100" s="225" t="s">
        <v>60</v>
      </c>
      <c r="E100" s="227" t="s">
        <v>410</v>
      </c>
      <c r="F100" s="227" t="s">
        <v>649</v>
      </c>
      <c r="G100" s="177"/>
      <c r="H100" s="177"/>
      <c r="I100" s="177"/>
      <c r="J100" s="255">
        <f>SUM(J101,J108,J115,J120,J123,J129,J134)</f>
        <v>0</v>
      </c>
      <c r="K100" s="177"/>
      <c r="L100" s="103"/>
      <c r="M100" s="107"/>
      <c r="N100" s="108"/>
      <c r="O100" s="108"/>
      <c r="P100" s="109">
        <f>P108+P120+P123+P126+P129+P134</f>
        <v>39.653999999999996</v>
      </c>
      <c r="Q100" s="108"/>
      <c r="R100" s="109">
        <f>R108+R120+R123+R126+R129+R134</f>
        <v>21.003260000000001</v>
      </c>
      <c r="S100" s="108"/>
      <c r="T100" s="110">
        <f>T108+T120+T123+T126+T129+T134</f>
        <v>1.6119999999999999E-2</v>
      </c>
      <c r="AR100" s="104" t="s">
        <v>69</v>
      </c>
      <c r="AT100" s="111" t="s">
        <v>60</v>
      </c>
      <c r="AU100" s="111" t="s">
        <v>61</v>
      </c>
      <c r="AY100" s="104" t="s">
        <v>110</v>
      </c>
      <c r="BK100" s="112">
        <f>BK108+BK120+BK123+BK126+BK129+BK134</f>
        <v>0</v>
      </c>
    </row>
    <row r="101" spans="1:65" s="10" customFormat="1" ht="16.5" customHeight="1" x14ac:dyDescent="0.25">
      <c r="A101" s="177"/>
      <c r="B101" s="385"/>
      <c r="D101" s="333" t="s">
        <v>60</v>
      </c>
      <c r="E101" s="351" t="s">
        <v>507</v>
      </c>
      <c r="F101" s="351" t="s">
        <v>508</v>
      </c>
      <c r="G101" s="332"/>
      <c r="H101" s="332"/>
      <c r="I101" s="332"/>
      <c r="J101" s="330">
        <f>SUM(J102:J107)</f>
        <v>0</v>
      </c>
      <c r="K101" s="332"/>
      <c r="L101" s="103"/>
      <c r="M101" s="107"/>
      <c r="N101" s="108"/>
      <c r="O101" s="108"/>
      <c r="P101" s="109"/>
      <c r="Q101" s="108"/>
      <c r="R101" s="109"/>
      <c r="S101" s="108"/>
      <c r="T101" s="110"/>
      <c r="AR101" s="104"/>
      <c r="AT101" s="111"/>
      <c r="AU101" s="111"/>
      <c r="AY101" s="104"/>
      <c r="BK101" s="112"/>
    </row>
    <row r="102" spans="1:65" s="10" customFormat="1" ht="16.5" customHeight="1" x14ac:dyDescent="0.2">
      <c r="A102" s="177"/>
      <c r="B102" s="385"/>
      <c r="C102" s="301">
        <v>9</v>
      </c>
      <c r="D102" s="301" t="s">
        <v>112</v>
      </c>
      <c r="E102" s="337" t="s">
        <v>519</v>
      </c>
      <c r="F102" s="338" t="s">
        <v>520</v>
      </c>
      <c r="G102" s="339" t="s">
        <v>243</v>
      </c>
      <c r="H102" s="340">
        <v>46</v>
      </c>
      <c r="I102" s="341"/>
      <c r="J102" s="341">
        <f t="shared" ref="J102:J107" si="2">ROUND(I102*H102,2)</f>
        <v>0</v>
      </c>
      <c r="K102" s="338" t="s">
        <v>1</v>
      </c>
      <c r="L102" s="103"/>
      <c r="M102" s="107"/>
      <c r="N102" s="108"/>
      <c r="O102" s="108"/>
      <c r="P102" s="109"/>
      <c r="Q102" s="108"/>
      <c r="R102" s="109"/>
      <c r="S102" s="108"/>
      <c r="T102" s="110"/>
      <c r="AR102" s="104"/>
      <c r="AT102" s="111"/>
      <c r="AU102" s="111"/>
      <c r="AY102" s="104"/>
      <c r="BK102" s="112"/>
    </row>
    <row r="103" spans="1:65" s="10" customFormat="1" ht="16.5" customHeight="1" x14ac:dyDescent="0.2">
      <c r="A103" s="177"/>
      <c r="B103" s="385"/>
      <c r="C103" s="352">
        <v>10</v>
      </c>
      <c r="D103" s="352" t="s">
        <v>184</v>
      </c>
      <c r="E103" s="353" t="s">
        <v>799</v>
      </c>
      <c r="F103" s="354" t="s">
        <v>800</v>
      </c>
      <c r="G103" s="355" t="s">
        <v>243</v>
      </c>
      <c r="H103" s="356">
        <v>19</v>
      </c>
      <c r="I103" s="357"/>
      <c r="J103" s="357">
        <f t="shared" si="2"/>
        <v>0</v>
      </c>
      <c r="K103" s="354" t="s">
        <v>1</v>
      </c>
      <c r="L103" s="103"/>
      <c r="M103" s="107"/>
      <c r="N103" s="108"/>
      <c r="O103" s="108"/>
      <c r="P103" s="109"/>
      <c r="Q103" s="108"/>
      <c r="R103" s="109"/>
      <c r="S103" s="108"/>
      <c r="T103" s="110"/>
      <c r="AR103" s="104"/>
      <c r="AT103" s="111"/>
      <c r="AU103" s="111"/>
      <c r="AY103" s="104"/>
      <c r="BK103" s="112"/>
    </row>
    <row r="104" spans="1:65" s="10" customFormat="1" ht="16.5" customHeight="1" x14ac:dyDescent="0.2">
      <c r="A104" s="177"/>
      <c r="B104" s="385"/>
      <c r="C104" s="352">
        <v>11</v>
      </c>
      <c r="D104" s="352" t="s">
        <v>184</v>
      </c>
      <c r="E104" s="353" t="s">
        <v>827</v>
      </c>
      <c r="F104" s="354" t="s">
        <v>828</v>
      </c>
      <c r="G104" s="355" t="s">
        <v>243</v>
      </c>
      <c r="H104" s="356">
        <v>12</v>
      </c>
      <c r="I104" s="357"/>
      <c r="J104" s="357">
        <f t="shared" si="2"/>
        <v>0</v>
      </c>
      <c r="K104" s="354" t="s">
        <v>505</v>
      </c>
      <c r="L104" s="103"/>
      <c r="M104" s="107"/>
      <c r="N104" s="108"/>
      <c r="O104" s="108"/>
      <c r="P104" s="109"/>
      <c r="Q104" s="108"/>
      <c r="R104" s="109"/>
      <c r="S104" s="108"/>
      <c r="T104" s="110"/>
      <c r="AR104" s="104"/>
      <c r="AT104" s="111"/>
      <c r="AU104" s="111"/>
      <c r="AY104" s="104"/>
      <c r="BK104" s="112"/>
    </row>
    <row r="105" spans="1:65" s="10" customFormat="1" ht="16.5" customHeight="1" x14ac:dyDescent="0.2">
      <c r="A105" s="177"/>
      <c r="B105" s="385"/>
      <c r="C105" s="352">
        <v>12</v>
      </c>
      <c r="D105" s="352" t="s">
        <v>184</v>
      </c>
      <c r="E105" s="353" t="s">
        <v>801</v>
      </c>
      <c r="F105" s="354" t="s">
        <v>802</v>
      </c>
      <c r="G105" s="355" t="s">
        <v>243</v>
      </c>
      <c r="H105" s="356">
        <v>15</v>
      </c>
      <c r="I105" s="357"/>
      <c r="J105" s="357">
        <f t="shared" si="2"/>
        <v>0</v>
      </c>
      <c r="K105" s="354" t="s">
        <v>1</v>
      </c>
      <c r="L105" s="103"/>
      <c r="M105" s="107"/>
      <c r="N105" s="108"/>
      <c r="O105" s="108"/>
      <c r="P105" s="109"/>
      <c r="Q105" s="108"/>
      <c r="R105" s="109"/>
      <c r="S105" s="108"/>
      <c r="T105" s="110"/>
      <c r="AR105" s="104"/>
      <c r="AT105" s="111"/>
      <c r="AU105" s="111"/>
      <c r="AY105" s="104"/>
      <c r="BK105" s="112"/>
    </row>
    <row r="106" spans="1:65" s="10" customFormat="1" ht="16.5" customHeight="1" x14ac:dyDescent="0.2">
      <c r="A106" s="177"/>
      <c r="B106" s="385"/>
      <c r="C106" s="301">
        <v>13</v>
      </c>
      <c r="D106" s="301" t="s">
        <v>112</v>
      </c>
      <c r="E106" s="337" t="s">
        <v>803</v>
      </c>
      <c r="F106" s="338" t="s">
        <v>804</v>
      </c>
      <c r="G106" s="339" t="s">
        <v>243</v>
      </c>
      <c r="H106" s="340">
        <v>39</v>
      </c>
      <c r="I106" s="341"/>
      <c r="J106" s="341">
        <f t="shared" si="2"/>
        <v>0</v>
      </c>
      <c r="K106" s="338" t="s">
        <v>1</v>
      </c>
      <c r="L106" s="103"/>
      <c r="M106" s="107"/>
      <c r="N106" s="108"/>
      <c r="O106" s="108"/>
      <c r="P106" s="109"/>
      <c r="Q106" s="108"/>
      <c r="R106" s="109"/>
      <c r="S106" s="108"/>
      <c r="T106" s="110"/>
      <c r="AR106" s="104"/>
      <c r="AT106" s="111"/>
      <c r="AU106" s="111"/>
      <c r="AY106" s="104"/>
      <c r="BK106" s="112"/>
    </row>
    <row r="107" spans="1:65" s="10" customFormat="1" ht="16.5" customHeight="1" x14ac:dyDescent="0.2">
      <c r="A107" s="177"/>
      <c r="B107" s="385"/>
      <c r="C107" s="352">
        <v>14</v>
      </c>
      <c r="D107" s="352" t="s">
        <v>184</v>
      </c>
      <c r="E107" s="353" t="s">
        <v>516</v>
      </c>
      <c r="F107" s="354" t="s">
        <v>517</v>
      </c>
      <c r="G107" s="355" t="s">
        <v>243</v>
      </c>
      <c r="H107" s="356">
        <v>39</v>
      </c>
      <c r="I107" s="357"/>
      <c r="J107" s="357">
        <f t="shared" si="2"/>
        <v>0</v>
      </c>
      <c r="K107" s="354" t="s">
        <v>505</v>
      </c>
      <c r="L107" s="103"/>
      <c r="M107" s="107"/>
      <c r="N107" s="108"/>
      <c r="O107" s="108"/>
      <c r="P107" s="109"/>
      <c r="Q107" s="108"/>
      <c r="R107" s="109"/>
      <c r="S107" s="108"/>
      <c r="T107" s="110"/>
      <c r="AR107" s="104"/>
      <c r="AT107" s="111"/>
      <c r="AU107" s="111"/>
      <c r="AY107" s="104"/>
      <c r="BK107" s="112"/>
    </row>
    <row r="108" spans="1:65" s="10" customFormat="1" ht="16.5" customHeight="1" x14ac:dyDescent="0.25">
      <c r="A108" s="177"/>
      <c r="B108" s="385"/>
      <c r="D108" s="225" t="s">
        <v>60</v>
      </c>
      <c r="E108" s="226" t="s">
        <v>523</v>
      </c>
      <c r="F108" s="226" t="s">
        <v>524</v>
      </c>
      <c r="G108" s="177"/>
      <c r="H108" s="177"/>
      <c r="I108" s="177"/>
      <c r="J108" s="256">
        <f>SUM(J109:J114)</f>
        <v>0</v>
      </c>
      <c r="K108" s="177"/>
      <c r="L108" s="103"/>
      <c r="M108" s="107"/>
      <c r="N108" s="108"/>
      <c r="O108" s="108"/>
      <c r="P108" s="109">
        <f>SUM(P109:P110)</f>
        <v>28.2</v>
      </c>
      <c r="Q108" s="108"/>
      <c r="R108" s="109">
        <f>SUM(R109:R110)</f>
        <v>3.78E-2</v>
      </c>
      <c r="S108" s="108"/>
      <c r="T108" s="110">
        <f>SUM(T109:T110)</f>
        <v>0</v>
      </c>
      <c r="AR108" s="104" t="s">
        <v>69</v>
      </c>
      <c r="AT108" s="111" t="s">
        <v>60</v>
      </c>
      <c r="AU108" s="111" t="s">
        <v>67</v>
      </c>
      <c r="AY108" s="104" t="s">
        <v>110</v>
      </c>
      <c r="BK108" s="112">
        <f>SUM(BK109:BK110)</f>
        <v>0</v>
      </c>
    </row>
    <row r="109" spans="1:65" s="197" customFormat="1" ht="16.5" customHeight="1" x14ac:dyDescent="0.2">
      <c r="A109" s="366"/>
      <c r="B109" s="386"/>
      <c r="C109" s="181">
        <v>15</v>
      </c>
      <c r="D109" s="181" t="s">
        <v>112</v>
      </c>
      <c r="E109" s="182" t="s">
        <v>650</v>
      </c>
      <c r="F109" s="180" t="s">
        <v>651</v>
      </c>
      <c r="G109" s="183" t="s">
        <v>243</v>
      </c>
      <c r="H109" s="215">
        <v>60</v>
      </c>
      <c r="I109" s="179"/>
      <c r="J109" s="179">
        <f>ROUND(I109*H109,2)</f>
        <v>0</v>
      </c>
      <c r="K109" s="180" t="s">
        <v>505</v>
      </c>
      <c r="L109" s="24"/>
      <c r="M109" s="195" t="s">
        <v>1</v>
      </c>
      <c r="N109" s="122" t="s">
        <v>32</v>
      </c>
      <c r="O109" s="123">
        <v>0.47</v>
      </c>
      <c r="P109" s="123">
        <f>O109*H109</f>
        <v>28.2</v>
      </c>
      <c r="Q109" s="123">
        <v>5.0000000000000001E-4</v>
      </c>
      <c r="R109" s="123">
        <f>Q109*H109</f>
        <v>0.03</v>
      </c>
      <c r="S109" s="123">
        <v>0</v>
      </c>
      <c r="T109" s="124">
        <f>S109*H109</f>
        <v>0</v>
      </c>
      <c r="AR109" s="199" t="s">
        <v>199</v>
      </c>
      <c r="AT109" s="199" t="s">
        <v>112</v>
      </c>
      <c r="AU109" s="199" t="s">
        <v>69</v>
      </c>
      <c r="AY109" s="199" t="s">
        <v>110</v>
      </c>
      <c r="BE109" s="125">
        <f>IF(N109="základní",J109,0)</f>
        <v>0</v>
      </c>
      <c r="BF109" s="125">
        <f>IF(N109="snížená",J109,0)</f>
        <v>0</v>
      </c>
      <c r="BG109" s="125">
        <f>IF(N109="zákl. přenesená",J109,0)</f>
        <v>0</v>
      </c>
      <c r="BH109" s="125">
        <f>IF(N109="sníž. přenesená",J109,0)</f>
        <v>0</v>
      </c>
      <c r="BI109" s="125">
        <f>IF(N109="nulová",J109,0)</f>
        <v>0</v>
      </c>
      <c r="BJ109" s="199" t="s">
        <v>67</v>
      </c>
      <c r="BK109" s="125">
        <f>ROUND(I109*H109,2)</f>
        <v>0</v>
      </c>
      <c r="BL109" s="199" t="s">
        <v>199</v>
      </c>
      <c r="BM109" s="199" t="s">
        <v>652</v>
      </c>
    </row>
    <row r="110" spans="1:65" s="197" customFormat="1" ht="16.5" customHeight="1" x14ac:dyDescent="0.2">
      <c r="A110" s="366"/>
      <c r="B110" s="386"/>
      <c r="C110" s="219">
        <v>16</v>
      </c>
      <c r="D110" s="219" t="s">
        <v>184</v>
      </c>
      <c r="E110" s="220" t="s">
        <v>653</v>
      </c>
      <c r="F110" s="221" t="s">
        <v>654</v>
      </c>
      <c r="G110" s="222" t="s">
        <v>243</v>
      </c>
      <c r="H110" s="223">
        <v>60</v>
      </c>
      <c r="I110" s="224"/>
      <c r="J110" s="224">
        <f>ROUND(I110*H110,2)</f>
        <v>0</v>
      </c>
      <c r="K110" s="221" t="s">
        <v>505</v>
      </c>
      <c r="L110" s="147"/>
      <c r="M110" s="148" t="s">
        <v>1</v>
      </c>
      <c r="N110" s="149" t="s">
        <v>32</v>
      </c>
      <c r="O110" s="123">
        <v>0</v>
      </c>
      <c r="P110" s="123">
        <f>O110*H110</f>
        <v>0</v>
      </c>
      <c r="Q110" s="123">
        <v>1.2999999999999999E-4</v>
      </c>
      <c r="R110" s="123">
        <f>Q110*H110</f>
        <v>7.7999999999999996E-3</v>
      </c>
      <c r="S110" s="123">
        <v>0</v>
      </c>
      <c r="T110" s="124">
        <f>S110*H110</f>
        <v>0</v>
      </c>
      <c r="AR110" s="199" t="s">
        <v>296</v>
      </c>
      <c r="AT110" s="199" t="s">
        <v>184</v>
      </c>
      <c r="AU110" s="199" t="s">
        <v>69</v>
      </c>
      <c r="AY110" s="199" t="s">
        <v>110</v>
      </c>
      <c r="BE110" s="125">
        <f>IF(N110="základní",J110,0)</f>
        <v>0</v>
      </c>
      <c r="BF110" s="125">
        <f>IF(N110="snížená",J110,0)</f>
        <v>0</v>
      </c>
      <c r="BG110" s="125">
        <f>IF(N110="zákl. přenesená",J110,0)</f>
        <v>0</v>
      </c>
      <c r="BH110" s="125">
        <f>IF(N110="sníž. přenesená",J110,0)</f>
        <v>0</v>
      </c>
      <c r="BI110" s="125">
        <f>IF(N110="nulová",J110,0)</f>
        <v>0</v>
      </c>
      <c r="BJ110" s="199" t="s">
        <v>67</v>
      </c>
      <c r="BK110" s="125">
        <f>ROUND(I110*H110,2)</f>
        <v>0</v>
      </c>
      <c r="BL110" s="199" t="s">
        <v>199</v>
      </c>
      <c r="BM110" s="199" t="s">
        <v>655</v>
      </c>
    </row>
    <row r="111" spans="1:65" s="197" customFormat="1" ht="16.5" customHeight="1" x14ac:dyDescent="0.2">
      <c r="A111" s="366"/>
      <c r="B111" s="386"/>
      <c r="C111" s="181">
        <v>17</v>
      </c>
      <c r="D111" s="181" t="s">
        <v>112</v>
      </c>
      <c r="E111" s="216" t="s">
        <v>564</v>
      </c>
      <c r="F111" s="217" t="s">
        <v>728</v>
      </c>
      <c r="G111" s="218" t="s">
        <v>566</v>
      </c>
      <c r="H111" s="215">
        <v>5</v>
      </c>
      <c r="I111" s="179"/>
      <c r="J111" s="179">
        <f t="shared" ref="J111" si="3">ROUND(I111*H111,2)</f>
        <v>0</v>
      </c>
      <c r="K111" s="180" t="s">
        <v>607</v>
      </c>
      <c r="L111" s="147"/>
      <c r="M111" s="148"/>
      <c r="N111" s="149"/>
      <c r="O111" s="123"/>
      <c r="P111" s="123"/>
      <c r="Q111" s="123"/>
      <c r="R111" s="123"/>
      <c r="S111" s="123"/>
      <c r="T111" s="124"/>
      <c r="AR111" s="199"/>
      <c r="AT111" s="199"/>
      <c r="AU111" s="199"/>
      <c r="AY111" s="199"/>
      <c r="BE111" s="125"/>
      <c r="BF111" s="125"/>
      <c r="BG111" s="125"/>
      <c r="BH111" s="125"/>
      <c r="BI111" s="125"/>
      <c r="BJ111" s="199"/>
      <c r="BK111" s="125"/>
      <c r="BL111" s="199"/>
      <c r="BM111" s="199"/>
    </row>
    <row r="112" spans="1:65" s="267" customFormat="1" ht="16.5" customHeight="1" x14ac:dyDescent="0.2">
      <c r="A112" s="366"/>
      <c r="B112" s="386"/>
      <c r="C112" s="301">
        <v>18</v>
      </c>
      <c r="D112" s="301" t="s">
        <v>112</v>
      </c>
      <c r="E112" s="337" t="s">
        <v>807</v>
      </c>
      <c r="F112" s="338" t="s">
        <v>808</v>
      </c>
      <c r="G112" s="339" t="s">
        <v>243</v>
      </c>
      <c r="H112" s="340">
        <v>14</v>
      </c>
      <c r="I112" s="341"/>
      <c r="J112" s="341">
        <f>ROUND(I112*H112,2)</f>
        <v>0</v>
      </c>
      <c r="K112" s="338" t="s">
        <v>1</v>
      </c>
      <c r="L112" s="147"/>
      <c r="M112" s="148"/>
      <c r="N112" s="149"/>
      <c r="O112" s="123"/>
      <c r="P112" s="123"/>
      <c r="Q112" s="123"/>
      <c r="R112" s="123"/>
      <c r="S112" s="123"/>
      <c r="T112" s="124"/>
      <c r="AR112" s="268"/>
      <c r="AT112" s="268"/>
      <c r="AU112" s="268"/>
      <c r="AY112" s="268"/>
      <c r="BE112" s="125"/>
      <c r="BF112" s="125"/>
      <c r="BG112" s="125"/>
      <c r="BH112" s="125"/>
      <c r="BI112" s="125"/>
      <c r="BJ112" s="268"/>
      <c r="BK112" s="125"/>
      <c r="BL112" s="268"/>
      <c r="BM112" s="268"/>
    </row>
    <row r="113" spans="1:65" s="267" customFormat="1" ht="16.5" customHeight="1" x14ac:dyDescent="0.2">
      <c r="A113" s="366"/>
      <c r="B113" s="386"/>
      <c r="C113" s="301">
        <v>19</v>
      </c>
      <c r="D113" s="301" t="s">
        <v>112</v>
      </c>
      <c r="E113" s="337" t="s">
        <v>809</v>
      </c>
      <c r="F113" s="338" t="s">
        <v>810</v>
      </c>
      <c r="G113" s="339" t="s">
        <v>243</v>
      </c>
      <c r="H113" s="340">
        <v>17</v>
      </c>
      <c r="I113" s="341"/>
      <c r="J113" s="341">
        <f>ROUND(I113*H113,2)</f>
        <v>0</v>
      </c>
      <c r="K113" s="338" t="s">
        <v>1</v>
      </c>
      <c r="L113" s="147"/>
      <c r="M113" s="148"/>
      <c r="N113" s="149"/>
      <c r="O113" s="123"/>
      <c r="P113" s="123"/>
      <c r="Q113" s="123"/>
      <c r="R113" s="123"/>
      <c r="S113" s="123"/>
      <c r="T113" s="124"/>
      <c r="AR113" s="268"/>
      <c r="AT113" s="268"/>
      <c r="AU113" s="268"/>
      <c r="AY113" s="268"/>
      <c r="BE113" s="125"/>
      <c r="BF113" s="125"/>
      <c r="BG113" s="125"/>
      <c r="BH113" s="125"/>
      <c r="BI113" s="125"/>
      <c r="BJ113" s="268"/>
      <c r="BK113" s="125"/>
      <c r="BL113" s="268"/>
      <c r="BM113" s="268"/>
    </row>
    <row r="114" spans="1:65" s="267" customFormat="1" ht="16.5" customHeight="1" x14ac:dyDescent="0.2">
      <c r="A114" s="366"/>
      <c r="B114" s="386"/>
      <c r="C114" s="301">
        <v>20</v>
      </c>
      <c r="D114" s="301" t="s">
        <v>112</v>
      </c>
      <c r="E114" s="337" t="s">
        <v>811</v>
      </c>
      <c r="F114" s="338" t="s">
        <v>812</v>
      </c>
      <c r="G114" s="339" t="s">
        <v>243</v>
      </c>
      <c r="H114" s="340">
        <v>10</v>
      </c>
      <c r="I114" s="341"/>
      <c r="J114" s="341">
        <f>ROUND(I114*H114,2)</f>
        <v>0</v>
      </c>
      <c r="K114" s="338" t="s">
        <v>505</v>
      </c>
      <c r="L114" s="147"/>
      <c r="M114" s="148"/>
      <c r="N114" s="149"/>
      <c r="O114" s="123"/>
      <c r="P114" s="123"/>
      <c r="Q114" s="123"/>
      <c r="R114" s="123"/>
      <c r="S114" s="123"/>
      <c r="T114" s="124"/>
      <c r="AR114" s="268"/>
      <c r="AT114" s="268"/>
      <c r="AU114" s="268"/>
      <c r="AY114" s="268"/>
      <c r="BE114" s="125"/>
      <c r="BF114" s="125"/>
      <c r="BG114" s="125"/>
      <c r="BH114" s="125"/>
      <c r="BI114" s="125"/>
      <c r="BJ114" s="268"/>
      <c r="BK114" s="125"/>
      <c r="BL114" s="268"/>
      <c r="BM114" s="268"/>
    </row>
    <row r="115" spans="1:65" s="267" customFormat="1" ht="16.5" customHeight="1" x14ac:dyDescent="0.25">
      <c r="A115" s="366"/>
      <c r="B115" s="386"/>
      <c r="C115" s="301"/>
      <c r="D115" s="333" t="s">
        <v>60</v>
      </c>
      <c r="E115" s="334" t="s">
        <v>531</v>
      </c>
      <c r="F115" s="334" t="s">
        <v>532</v>
      </c>
      <c r="G115" s="335"/>
      <c r="H115" s="335"/>
      <c r="I115" s="335"/>
      <c r="J115" s="336">
        <f>SUM(J116:J119)</f>
        <v>0</v>
      </c>
      <c r="K115" s="332"/>
      <c r="L115" s="147"/>
      <c r="M115" s="148"/>
      <c r="N115" s="149"/>
      <c r="O115" s="123"/>
      <c r="P115" s="123"/>
      <c r="Q115" s="123"/>
      <c r="R115" s="123"/>
      <c r="S115" s="123"/>
      <c r="T115" s="124"/>
      <c r="AR115" s="268"/>
      <c r="AT115" s="268"/>
      <c r="AU115" s="268"/>
      <c r="AY115" s="268"/>
      <c r="BE115" s="125"/>
      <c r="BF115" s="125"/>
      <c r="BG115" s="125"/>
      <c r="BH115" s="125"/>
      <c r="BI115" s="125"/>
      <c r="BJ115" s="268"/>
      <c r="BK115" s="125"/>
      <c r="BL115" s="268"/>
      <c r="BM115" s="268"/>
    </row>
    <row r="116" spans="1:65" s="267" customFormat="1" ht="16.5" customHeight="1" x14ac:dyDescent="0.2">
      <c r="A116" s="366"/>
      <c r="B116" s="386"/>
      <c r="C116" s="301">
        <v>22</v>
      </c>
      <c r="D116" s="301" t="s">
        <v>112</v>
      </c>
      <c r="E116" s="337" t="s">
        <v>533</v>
      </c>
      <c r="F116" s="338" t="s">
        <v>534</v>
      </c>
      <c r="G116" s="339" t="s">
        <v>243</v>
      </c>
      <c r="H116" s="340">
        <v>1</v>
      </c>
      <c r="I116" s="341"/>
      <c r="J116" s="341">
        <f>ROUND(I116*H116,2)</f>
        <v>0</v>
      </c>
      <c r="K116" s="338" t="s">
        <v>1</v>
      </c>
      <c r="L116" s="147"/>
      <c r="M116" s="148"/>
      <c r="N116" s="149"/>
      <c r="O116" s="123"/>
      <c r="P116" s="123"/>
      <c r="Q116" s="123"/>
      <c r="R116" s="123"/>
      <c r="S116" s="123"/>
      <c r="T116" s="124"/>
      <c r="AR116" s="268"/>
      <c r="AT116" s="268"/>
      <c r="AU116" s="268"/>
      <c r="AY116" s="268"/>
      <c r="BE116" s="125"/>
      <c r="BF116" s="125"/>
      <c r="BG116" s="125"/>
      <c r="BH116" s="125"/>
      <c r="BI116" s="125"/>
      <c r="BJ116" s="268"/>
      <c r="BK116" s="125"/>
      <c r="BL116" s="268"/>
      <c r="BM116" s="268"/>
    </row>
    <row r="117" spans="1:65" s="267" customFormat="1" ht="16.5" customHeight="1" x14ac:dyDescent="0.2">
      <c r="A117" s="366"/>
      <c r="B117" s="386"/>
      <c r="C117" s="352">
        <v>23</v>
      </c>
      <c r="D117" s="352" t="s">
        <v>184</v>
      </c>
      <c r="E117" s="353" t="s">
        <v>536</v>
      </c>
      <c r="F117" s="354" t="s">
        <v>537</v>
      </c>
      <c r="G117" s="355" t="s">
        <v>243</v>
      </c>
      <c r="H117" s="356">
        <v>1</v>
      </c>
      <c r="I117" s="357"/>
      <c r="J117" s="357">
        <f>ROUND(I117*H117,2)</f>
        <v>0</v>
      </c>
      <c r="K117" s="354" t="s">
        <v>1</v>
      </c>
      <c r="L117" s="147"/>
      <c r="M117" s="148"/>
      <c r="N117" s="149"/>
      <c r="O117" s="123"/>
      <c r="P117" s="123"/>
      <c r="Q117" s="123"/>
      <c r="R117" s="123"/>
      <c r="S117" s="123"/>
      <c r="T117" s="124"/>
      <c r="AR117" s="268"/>
      <c r="AT117" s="268"/>
      <c r="AU117" s="268"/>
      <c r="AY117" s="268"/>
      <c r="BE117" s="125"/>
      <c r="BF117" s="125"/>
      <c r="BG117" s="125"/>
      <c r="BH117" s="125"/>
      <c r="BI117" s="125"/>
      <c r="BJ117" s="268"/>
      <c r="BK117" s="125"/>
      <c r="BL117" s="268"/>
      <c r="BM117" s="268"/>
    </row>
    <row r="118" spans="1:65" s="267" customFormat="1" ht="16.5" customHeight="1" x14ac:dyDescent="0.2">
      <c r="A118" s="366"/>
      <c r="B118" s="386"/>
      <c r="C118" s="301">
        <v>24</v>
      </c>
      <c r="D118" s="301" t="s">
        <v>112</v>
      </c>
      <c r="E118" s="337" t="s">
        <v>835</v>
      </c>
      <c r="F118" s="338" t="s">
        <v>836</v>
      </c>
      <c r="G118" s="339" t="s">
        <v>243</v>
      </c>
      <c r="H118" s="340">
        <v>36</v>
      </c>
      <c r="I118" s="341"/>
      <c r="J118" s="341">
        <f>ROUND(I118*H118,2)</f>
        <v>0</v>
      </c>
      <c r="K118" s="338" t="s">
        <v>505</v>
      </c>
      <c r="L118" s="147"/>
      <c r="M118" s="148"/>
      <c r="N118" s="149"/>
      <c r="O118" s="123"/>
      <c r="P118" s="123"/>
      <c r="Q118" s="123"/>
      <c r="R118" s="123"/>
      <c r="S118" s="123"/>
      <c r="T118" s="124"/>
      <c r="AR118" s="268"/>
      <c r="AT118" s="268"/>
      <c r="AU118" s="268"/>
      <c r="AY118" s="268"/>
      <c r="BE118" s="125"/>
      <c r="BF118" s="125"/>
      <c r="BG118" s="125"/>
      <c r="BH118" s="125"/>
      <c r="BI118" s="125"/>
      <c r="BJ118" s="268"/>
      <c r="BK118" s="125"/>
      <c r="BL118" s="268"/>
      <c r="BM118" s="268"/>
    </row>
    <row r="119" spans="1:65" s="267" customFormat="1" ht="16.5" customHeight="1" x14ac:dyDescent="0.2">
      <c r="A119" s="366"/>
      <c r="B119" s="386"/>
      <c r="C119" s="352">
        <v>25</v>
      </c>
      <c r="D119" s="352" t="s">
        <v>184</v>
      </c>
      <c r="E119" s="353" t="s">
        <v>837</v>
      </c>
      <c r="F119" s="354" t="s">
        <v>838</v>
      </c>
      <c r="G119" s="355" t="s">
        <v>243</v>
      </c>
      <c r="H119" s="356">
        <v>36</v>
      </c>
      <c r="I119" s="357"/>
      <c r="J119" s="357">
        <f>ROUND(I119*H119,2)</f>
        <v>0</v>
      </c>
      <c r="K119" s="354" t="s">
        <v>505</v>
      </c>
      <c r="L119" s="147"/>
      <c r="M119" s="148"/>
      <c r="N119" s="149"/>
      <c r="O119" s="123"/>
      <c r="P119" s="123"/>
      <c r="Q119" s="123"/>
      <c r="R119" s="123"/>
      <c r="S119" s="123"/>
      <c r="T119" s="124"/>
      <c r="AR119" s="268"/>
      <c r="AT119" s="268"/>
      <c r="AU119" s="268"/>
      <c r="AY119" s="268"/>
      <c r="BE119" s="125"/>
      <c r="BF119" s="125"/>
      <c r="BG119" s="125"/>
      <c r="BH119" s="125"/>
      <c r="BI119" s="125"/>
      <c r="BJ119" s="268"/>
      <c r="BK119" s="125"/>
      <c r="BL119" s="268"/>
      <c r="BM119" s="268"/>
    </row>
    <row r="120" spans="1:65" s="10" customFormat="1" ht="16.5" customHeight="1" x14ac:dyDescent="0.25">
      <c r="A120" s="177"/>
      <c r="B120" s="385"/>
      <c r="C120" s="177"/>
      <c r="D120" s="225" t="s">
        <v>60</v>
      </c>
      <c r="E120" s="226" t="s">
        <v>656</v>
      </c>
      <c r="F120" s="226" t="s">
        <v>657</v>
      </c>
      <c r="G120" s="177"/>
      <c r="H120" s="177"/>
      <c r="I120" s="177"/>
      <c r="J120" s="256">
        <f>SUM(J121:J122)</f>
        <v>0</v>
      </c>
      <c r="K120" s="177"/>
      <c r="L120" s="103"/>
      <c r="M120" s="107"/>
      <c r="N120" s="108"/>
      <c r="O120" s="108"/>
      <c r="P120" s="109">
        <f>SUM(P121:P122)</f>
        <v>0.38400000000000001</v>
      </c>
      <c r="Q120" s="108"/>
      <c r="R120" s="109">
        <f>SUM(R121:R122)</f>
        <v>4.0000000000000002E-4</v>
      </c>
      <c r="S120" s="108"/>
      <c r="T120" s="110">
        <f>SUM(T121:T122)</f>
        <v>0</v>
      </c>
      <c r="AR120" s="104" t="s">
        <v>69</v>
      </c>
      <c r="AT120" s="111" t="s">
        <v>60</v>
      </c>
      <c r="AU120" s="111" t="s">
        <v>67</v>
      </c>
      <c r="AY120" s="104" t="s">
        <v>110</v>
      </c>
      <c r="BK120" s="112">
        <f>SUM(BK121:BK122)</f>
        <v>0</v>
      </c>
    </row>
    <row r="121" spans="1:65" s="197" customFormat="1" ht="16.5" customHeight="1" x14ac:dyDescent="0.2">
      <c r="A121" s="366"/>
      <c r="B121" s="386"/>
      <c r="C121" s="181">
        <v>26</v>
      </c>
      <c r="D121" s="181" t="s">
        <v>112</v>
      </c>
      <c r="E121" s="182" t="s">
        <v>658</v>
      </c>
      <c r="F121" s="180" t="s">
        <v>659</v>
      </c>
      <c r="G121" s="183" t="s">
        <v>312</v>
      </c>
      <c r="H121" s="215">
        <v>1</v>
      </c>
      <c r="I121" s="179"/>
      <c r="J121" s="179">
        <f>ROUND(I121*H121,2)</f>
        <v>0</v>
      </c>
      <c r="K121" s="180" t="s">
        <v>505</v>
      </c>
      <c r="L121" s="24"/>
      <c r="M121" s="195" t="s">
        <v>1</v>
      </c>
      <c r="N121" s="122" t="s">
        <v>32</v>
      </c>
      <c r="O121" s="123">
        <v>0.38400000000000001</v>
      </c>
      <c r="P121" s="123">
        <f>O121*H121</f>
        <v>0.38400000000000001</v>
      </c>
      <c r="Q121" s="123">
        <v>0</v>
      </c>
      <c r="R121" s="123">
        <f>Q121*H121</f>
        <v>0</v>
      </c>
      <c r="S121" s="123">
        <v>0</v>
      </c>
      <c r="T121" s="124">
        <f>S121*H121</f>
        <v>0</v>
      </c>
      <c r="AR121" s="199" t="s">
        <v>199</v>
      </c>
      <c r="AT121" s="199" t="s">
        <v>112</v>
      </c>
      <c r="AU121" s="199" t="s">
        <v>69</v>
      </c>
      <c r="AY121" s="199" t="s">
        <v>110</v>
      </c>
      <c r="BE121" s="125">
        <f>IF(N121="základní",J121,0)</f>
        <v>0</v>
      </c>
      <c r="BF121" s="125">
        <f>IF(N121="snížená",J121,0)</f>
        <v>0</v>
      </c>
      <c r="BG121" s="125">
        <f>IF(N121="zákl. přenesená",J121,0)</f>
        <v>0</v>
      </c>
      <c r="BH121" s="125">
        <f>IF(N121="sníž. přenesená",J121,0)</f>
        <v>0</v>
      </c>
      <c r="BI121" s="125">
        <f>IF(N121="nulová",J121,0)</f>
        <v>0</v>
      </c>
      <c r="BJ121" s="199" t="s">
        <v>67</v>
      </c>
      <c r="BK121" s="125">
        <f>ROUND(I121*H121,2)</f>
        <v>0</v>
      </c>
      <c r="BL121" s="199" t="s">
        <v>199</v>
      </c>
      <c r="BM121" s="199" t="s">
        <v>660</v>
      </c>
    </row>
    <row r="122" spans="1:65" s="197" customFormat="1" ht="16.5" customHeight="1" x14ac:dyDescent="0.2">
      <c r="A122" s="366"/>
      <c r="B122" s="386"/>
      <c r="C122" s="219">
        <v>27</v>
      </c>
      <c r="D122" s="219" t="s">
        <v>184</v>
      </c>
      <c r="E122" s="220" t="s">
        <v>661</v>
      </c>
      <c r="F122" s="221" t="s">
        <v>662</v>
      </c>
      <c r="G122" s="222" t="s">
        <v>312</v>
      </c>
      <c r="H122" s="223">
        <v>1</v>
      </c>
      <c r="I122" s="224"/>
      <c r="J122" s="224">
        <f>ROUND(I122*H122,2)</f>
        <v>0</v>
      </c>
      <c r="K122" s="221" t="s">
        <v>505</v>
      </c>
      <c r="L122" s="147"/>
      <c r="M122" s="148" t="s">
        <v>1</v>
      </c>
      <c r="N122" s="149" t="s">
        <v>32</v>
      </c>
      <c r="O122" s="123">
        <v>0</v>
      </c>
      <c r="P122" s="123">
        <f>O122*H122</f>
        <v>0</v>
      </c>
      <c r="Q122" s="123">
        <v>4.0000000000000002E-4</v>
      </c>
      <c r="R122" s="123">
        <f>Q122*H122</f>
        <v>4.0000000000000002E-4</v>
      </c>
      <c r="S122" s="123">
        <v>0</v>
      </c>
      <c r="T122" s="124">
        <f>S122*H122</f>
        <v>0</v>
      </c>
      <c r="AR122" s="199" t="s">
        <v>296</v>
      </c>
      <c r="AT122" s="199" t="s">
        <v>184</v>
      </c>
      <c r="AU122" s="199" t="s">
        <v>69</v>
      </c>
      <c r="AY122" s="199" t="s">
        <v>110</v>
      </c>
      <c r="BE122" s="125">
        <f>IF(N122="základní",J122,0)</f>
        <v>0</v>
      </c>
      <c r="BF122" s="125">
        <f>IF(N122="snížená",J122,0)</f>
        <v>0</v>
      </c>
      <c r="BG122" s="125">
        <f>IF(N122="zákl. přenesená",J122,0)</f>
        <v>0</v>
      </c>
      <c r="BH122" s="125">
        <f>IF(N122="sníž. přenesená",J122,0)</f>
        <v>0</v>
      </c>
      <c r="BI122" s="125">
        <f>IF(N122="nulová",J122,0)</f>
        <v>0</v>
      </c>
      <c r="BJ122" s="199" t="s">
        <v>67</v>
      </c>
      <c r="BK122" s="125">
        <f>ROUND(I122*H122,2)</f>
        <v>0</v>
      </c>
      <c r="BL122" s="199" t="s">
        <v>199</v>
      </c>
      <c r="BM122" s="199" t="s">
        <v>663</v>
      </c>
    </row>
    <row r="123" spans="1:65" s="10" customFormat="1" ht="16.5" customHeight="1" x14ac:dyDescent="0.25">
      <c r="A123" s="177"/>
      <c r="B123" s="385"/>
      <c r="C123" s="230"/>
      <c r="D123" s="225" t="s">
        <v>60</v>
      </c>
      <c r="E123" s="226">
        <v>6</v>
      </c>
      <c r="F123" s="226" t="s">
        <v>632</v>
      </c>
      <c r="G123" s="177"/>
      <c r="H123" s="177"/>
      <c r="I123" s="177"/>
      <c r="J123" s="256">
        <f>SUM(J125:J126)</f>
        <v>0</v>
      </c>
      <c r="K123" s="231"/>
      <c r="L123" s="103"/>
      <c r="M123" s="107"/>
      <c r="N123" s="108"/>
      <c r="O123" s="108"/>
      <c r="P123" s="109">
        <f>SUM(P124:P125)</f>
        <v>0</v>
      </c>
      <c r="Q123" s="108"/>
      <c r="R123" s="109">
        <f>SUM(R124:R125)</f>
        <v>20.900000000000002</v>
      </c>
      <c r="S123" s="108"/>
      <c r="T123" s="110">
        <f>SUM(T124:T125)</f>
        <v>0</v>
      </c>
      <c r="AR123" s="104" t="s">
        <v>69</v>
      </c>
      <c r="AT123" s="111" t="s">
        <v>60</v>
      </c>
      <c r="AU123" s="111" t="s">
        <v>67</v>
      </c>
      <c r="AY123" s="104" t="s">
        <v>110</v>
      </c>
      <c r="BK123" s="112">
        <f>SUM(BK124:BK125)</f>
        <v>0</v>
      </c>
    </row>
    <row r="124" spans="1:65" s="197" customFormat="1" ht="16.5" customHeight="1" x14ac:dyDescent="0.2">
      <c r="A124" s="366"/>
      <c r="B124" s="386"/>
      <c r="C124" s="366"/>
      <c r="D124" s="366"/>
      <c r="E124" s="366"/>
      <c r="F124" s="366"/>
      <c r="G124" s="366"/>
      <c r="H124" s="366"/>
      <c r="I124" s="366"/>
      <c r="J124" s="366"/>
      <c r="K124" s="366"/>
      <c r="L124" s="24"/>
      <c r="M124" s="195" t="s">
        <v>1</v>
      </c>
      <c r="N124" s="122" t="s">
        <v>32</v>
      </c>
      <c r="O124" s="123">
        <v>0.22</v>
      </c>
      <c r="P124" s="123">
        <f>O124*H124</f>
        <v>0</v>
      </c>
      <c r="Q124" s="123">
        <v>0</v>
      </c>
      <c r="R124" s="123">
        <f>Q124*H124</f>
        <v>0</v>
      </c>
      <c r="S124" s="123">
        <v>0</v>
      </c>
      <c r="T124" s="124">
        <f>S124*H124</f>
        <v>0</v>
      </c>
      <c r="AR124" s="199" t="s">
        <v>199</v>
      </c>
      <c r="AT124" s="199" t="s">
        <v>112</v>
      </c>
      <c r="AU124" s="199" t="s">
        <v>69</v>
      </c>
      <c r="AY124" s="199" t="s">
        <v>110</v>
      </c>
      <c r="BE124" s="125">
        <f>IF(N124="základní",J124,0)</f>
        <v>0</v>
      </c>
      <c r="BF124" s="125">
        <f>IF(N124="snížená",J124,0)</f>
        <v>0</v>
      </c>
      <c r="BG124" s="125">
        <f>IF(N124="zákl. přenesená",J124,0)</f>
        <v>0</v>
      </c>
      <c r="BH124" s="125">
        <f>IF(N124="sníž. přenesená",J124,0)</f>
        <v>0</v>
      </c>
      <c r="BI124" s="125">
        <f>IF(N124="nulová",J124,0)</f>
        <v>0</v>
      </c>
      <c r="BJ124" s="199" t="s">
        <v>67</v>
      </c>
      <c r="BK124" s="125">
        <f>ROUND(I124*H124,2)</f>
        <v>0</v>
      </c>
      <c r="BL124" s="199" t="s">
        <v>199</v>
      </c>
      <c r="BM124" s="199" t="s">
        <v>668</v>
      </c>
    </row>
    <row r="125" spans="1:65" s="197" customFormat="1" ht="16.5" customHeight="1" x14ac:dyDescent="0.2">
      <c r="A125" s="366"/>
      <c r="B125" s="386"/>
      <c r="C125" s="181">
        <v>28</v>
      </c>
      <c r="D125" s="181" t="s">
        <v>112</v>
      </c>
      <c r="E125" s="216" t="s">
        <v>710</v>
      </c>
      <c r="F125" s="217" t="s">
        <v>711</v>
      </c>
      <c r="G125" s="218" t="s">
        <v>115</v>
      </c>
      <c r="H125" s="215">
        <v>38</v>
      </c>
      <c r="I125" s="179"/>
      <c r="J125" s="179">
        <f t="shared" ref="J125:J126" si="4">ROUND(I125*H125,2)</f>
        <v>0</v>
      </c>
      <c r="K125" s="217" t="s">
        <v>505</v>
      </c>
      <c r="L125" s="147"/>
      <c r="M125" s="148" t="s">
        <v>1</v>
      </c>
      <c r="N125" s="149" t="s">
        <v>32</v>
      </c>
      <c r="O125" s="123">
        <v>0</v>
      </c>
      <c r="P125" s="123">
        <f>O125*H125</f>
        <v>0</v>
      </c>
      <c r="Q125" s="123">
        <v>0.55000000000000004</v>
      </c>
      <c r="R125" s="123">
        <f>Q125*H125</f>
        <v>20.900000000000002</v>
      </c>
      <c r="S125" s="123">
        <v>0</v>
      </c>
      <c r="T125" s="124">
        <f>S125*H125</f>
        <v>0</v>
      </c>
      <c r="AR125" s="199" t="s">
        <v>296</v>
      </c>
      <c r="AT125" s="199" t="s">
        <v>184</v>
      </c>
      <c r="AU125" s="199" t="s">
        <v>69</v>
      </c>
      <c r="AY125" s="199" t="s">
        <v>110</v>
      </c>
      <c r="BE125" s="125">
        <f>IF(N125="základní",J125,0)</f>
        <v>0</v>
      </c>
      <c r="BF125" s="125">
        <f>IF(N125="snížená",J125,0)</f>
        <v>0</v>
      </c>
      <c r="BG125" s="125">
        <f>IF(N125="zákl. přenesená",J125,0)</f>
        <v>0</v>
      </c>
      <c r="BH125" s="125">
        <f>IF(N125="sníž. přenesená",J125,0)</f>
        <v>0</v>
      </c>
      <c r="BI125" s="125">
        <f>IF(N125="nulová",J125,0)</f>
        <v>0</v>
      </c>
      <c r="BJ125" s="199" t="s">
        <v>67</v>
      </c>
      <c r="BK125" s="125">
        <f>ROUND(I125*H125,2)</f>
        <v>0</v>
      </c>
      <c r="BL125" s="199" t="s">
        <v>199</v>
      </c>
      <c r="BM125" s="199" t="s">
        <v>671</v>
      </c>
    </row>
    <row r="126" spans="1:65" s="10" customFormat="1" ht="16.5" customHeight="1" x14ac:dyDescent="0.2">
      <c r="A126" s="177"/>
      <c r="B126" s="385"/>
      <c r="C126" s="181">
        <v>29</v>
      </c>
      <c r="D126" s="181" t="s">
        <v>112</v>
      </c>
      <c r="E126" s="216" t="s">
        <v>712</v>
      </c>
      <c r="F126" s="217" t="s">
        <v>713</v>
      </c>
      <c r="G126" s="218" t="s">
        <v>115</v>
      </c>
      <c r="H126" s="215">
        <v>14</v>
      </c>
      <c r="I126" s="179"/>
      <c r="J126" s="179">
        <f t="shared" si="4"/>
        <v>0</v>
      </c>
      <c r="K126" s="217" t="s">
        <v>505</v>
      </c>
      <c r="L126" s="103"/>
      <c r="M126" s="107"/>
      <c r="N126" s="108"/>
      <c r="O126" s="108"/>
      <c r="P126" s="109">
        <f>SUM(P127:P128)</f>
        <v>0</v>
      </c>
      <c r="Q126" s="108"/>
      <c r="R126" s="109">
        <f>SUM(R127:R128)</f>
        <v>0</v>
      </c>
      <c r="S126" s="108"/>
      <c r="T126" s="110">
        <f>SUM(T127:T128)</f>
        <v>0</v>
      </c>
      <c r="AR126" s="104" t="s">
        <v>69</v>
      </c>
      <c r="AT126" s="111" t="s">
        <v>60</v>
      </c>
      <c r="AU126" s="111" t="s">
        <v>67</v>
      </c>
      <c r="AY126" s="104" t="s">
        <v>110</v>
      </c>
      <c r="BK126" s="112">
        <f>SUM(BK127:BK128)</f>
        <v>0</v>
      </c>
    </row>
    <row r="127" spans="1:65" s="197" customFormat="1" ht="16.5" customHeight="1" x14ac:dyDescent="0.2">
      <c r="A127" s="366"/>
      <c r="B127" s="386"/>
      <c r="C127" s="169"/>
      <c r="D127" s="169"/>
      <c r="E127" s="170"/>
      <c r="F127" s="239"/>
      <c r="G127" s="172"/>
      <c r="H127" s="173"/>
      <c r="I127" s="174"/>
      <c r="J127" s="174"/>
      <c r="K127" s="239"/>
      <c r="L127" s="24"/>
      <c r="M127" s="195" t="s">
        <v>1</v>
      </c>
      <c r="N127" s="122" t="s">
        <v>32</v>
      </c>
      <c r="O127" s="123">
        <v>0.28899999999999998</v>
      </c>
      <c r="P127" s="123">
        <f>O127*H127</f>
        <v>0</v>
      </c>
      <c r="Q127" s="123">
        <v>8.0000000000000007E-5</v>
      </c>
      <c r="R127" s="123">
        <f>Q127*H127</f>
        <v>0</v>
      </c>
      <c r="S127" s="123">
        <v>0</v>
      </c>
      <c r="T127" s="124">
        <f>S127*H127</f>
        <v>0</v>
      </c>
      <c r="AR127" s="199" t="s">
        <v>199</v>
      </c>
      <c r="AT127" s="199" t="s">
        <v>112</v>
      </c>
      <c r="AU127" s="199" t="s">
        <v>69</v>
      </c>
      <c r="AY127" s="199" t="s">
        <v>110</v>
      </c>
      <c r="BE127" s="125">
        <f>IF(N127="základní",J127,0)</f>
        <v>0</v>
      </c>
      <c r="BF127" s="125">
        <f>IF(N127="snížená",J127,0)</f>
        <v>0</v>
      </c>
      <c r="BG127" s="125">
        <f>IF(N127="zákl. přenesená",J127,0)</f>
        <v>0</v>
      </c>
      <c r="BH127" s="125">
        <f>IF(N127="sníž. přenesená",J127,0)</f>
        <v>0</v>
      </c>
      <c r="BI127" s="125">
        <f>IF(N127="nulová",J127,0)</f>
        <v>0</v>
      </c>
      <c r="BJ127" s="199" t="s">
        <v>67</v>
      </c>
      <c r="BK127" s="125">
        <f>ROUND(I127*H127,2)</f>
        <v>0</v>
      </c>
      <c r="BL127" s="199" t="s">
        <v>199</v>
      </c>
      <c r="BM127" s="199" t="s">
        <v>676</v>
      </c>
    </row>
    <row r="128" spans="1:65" s="197" customFormat="1" ht="16.5" customHeight="1" x14ac:dyDescent="0.2">
      <c r="A128" s="366"/>
      <c r="B128" s="386"/>
      <c r="C128" s="230"/>
      <c r="D128" s="230"/>
      <c r="E128" s="240"/>
      <c r="F128" s="231"/>
      <c r="G128" s="241"/>
      <c r="H128" s="242"/>
      <c r="I128" s="243"/>
      <c r="J128" s="243"/>
      <c r="K128" s="231"/>
      <c r="L128" s="147"/>
      <c r="M128" s="148" t="s">
        <v>1</v>
      </c>
      <c r="N128" s="149" t="s">
        <v>32</v>
      </c>
      <c r="O128" s="123">
        <v>0</v>
      </c>
      <c r="P128" s="123">
        <f>O128*H128</f>
        <v>0</v>
      </c>
      <c r="Q128" s="123">
        <v>1</v>
      </c>
      <c r="R128" s="123">
        <f>Q128*H128</f>
        <v>0</v>
      </c>
      <c r="S128" s="123">
        <v>0</v>
      </c>
      <c r="T128" s="124">
        <f>S128*H128</f>
        <v>0</v>
      </c>
      <c r="AR128" s="199" t="s">
        <v>158</v>
      </c>
      <c r="AT128" s="199" t="s">
        <v>184</v>
      </c>
      <c r="AU128" s="199" t="s">
        <v>69</v>
      </c>
      <c r="AY128" s="199" t="s">
        <v>110</v>
      </c>
      <c r="BE128" s="125">
        <f>IF(N128="základní",J128,0)</f>
        <v>0</v>
      </c>
      <c r="BF128" s="125">
        <f>IF(N128="snížená",J128,0)</f>
        <v>0</v>
      </c>
      <c r="BG128" s="125">
        <f>IF(N128="zákl. přenesená",J128,0)</f>
        <v>0</v>
      </c>
      <c r="BH128" s="125">
        <f>IF(N128="sníž. přenesená",J128,0)</f>
        <v>0</v>
      </c>
      <c r="BI128" s="125">
        <f>IF(N128="nulová",J128,0)</f>
        <v>0</v>
      </c>
      <c r="BJ128" s="199" t="s">
        <v>67</v>
      </c>
      <c r="BK128" s="125">
        <f>ROUND(I128*H128,2)</f>
        <v>0</v>
      </c>
      <c r="BL128" s="199" t="s">
        <v>116</v>
      </c>
      <c r="BM128" s="199" t="s">
        <v>679</v>
      </c>
    </row>
    <row r="129" spans="1:65" s="10" customFormat="1" ht="16.5" customHeight="1" x14ac:dyDescent="0.25">
      <c r="A129" s="177"/>
      <c r="B129" s="385"/>
      <c r="C129" s="177"/>
      <c r="D129" s="225" t="s">
        <v>60</v>
      </c>
      <c r="E129" s="226" t="s">
        <v>680</v>
      </c>
      <c r="F129" s="226" t="s">
        <v>681</v>
      </c>
      <c r="G129" s="177"/>
      <c r="H129" s="177"/>
      <c r="I129" s="177"/>
      <c r="J129" s="256">
        <f>SUM(J130:J132)</f>
        <v>0</v>
      </c>
      <c r="K129" s="177"/>
      <c r="L129" s="103"/>
      <c r="M129" s="107"/>
      <c r="N129" s="108"/>
      <c r="O129" s="108"/>
      <c r="P129" s="109">
        <f>SUM(P130:P133)</f>
        <v>4.4659999999999993</v>
      </c>
      <c r="Q129" s="108"/>
      <c r="R129" s="109">
        <f>SUM(R130:R133)</f>
        <v>6.3E-3</v>
      </c>
      <c r="S129" s="108"/>
      <c r="T129" s="110">
        <f>SUM(T130:T133)</f>
        <v>0</v>
      </c>
      <c r="AR129" s="104" t="s">
        <v>69</v>
      </c>
      <c r="AT129" s="111" t="s">
        <v>60</v>
      </c>
      <c r="AU129" s="111" t="s">
        <v>67</v>
      </c>
      <c r="AY129" s="104" t="s">
        <v>110</v>
      </c>
      <c r="BK129" s="112">
        <f>SUM(BK130:BK133)</f>
        <v>0</v>
      </c>
    </row>
    <row r="130" spans="1:65" s="197" customFormat="1" ht="16.5" customHeight="1" x14ac:dyDescent="0.2">
      <c r="A130" s="366"/>
      <c r="B130" s="386"/>
      <c r="C130" s="181">
        <v>30</v>
      </c>
      <c r="D130" s="181" t="s">
        <v>112</v>
      </c>
      <c r="E130" s="182" t="s">
        <v>682</v>
      </c>
      <c r="F130" s="180" t="s">
        <v>683</v>
      </c>
      <c r="G130" s="183" t="s">
        <v>115</v>
      </c>
      <c r="H130" s="215">
        <v>14</v>
      </c>
      <c r="I130" s="179"/>
      <c r="J130" s="179">
        <f>ROUND(I130*H130,2)</f>
        <v>0</v>
      </c>
      <c r="K130" s="180" t="s">
        <v>607</v>
      </c>
      <c r="L130" s="24"/>
      <c r="M130" s="195" t="s">
        <v>1</v>
      </c>
      <c r="N130" s="122" t="s">
        <v>32</v>
      </c>
      <c r="O130" s="123">
        <v>0.21099999999999999</v>
      </c>
      <c r="P130" s="123">
        <f>O130*H130</f>
        <v>2.9539999999999997</v>
      </c>
      <c r="Q130" s="123">
        <v>3.3E-4</v>
      </c>
      <c r="R130" s="123">
        <f>Q130*H130</f>
        <v>4.62E-3</v>
      </c>
      <c r="S130" s="123">
        <v>0</v>
      </c>
      <c r="T130" s="124">
        <f>S130*H130</f>
        <v>0</v>
      </c>
      <c r="AR130" s="199" t="s">
        <v>199</v>
      </c>
      <c r="AT130" s="199" t="s">
        <v>112</v>
      </c>
      <c r="AU130" s="199" t="s">
        <v>69</v>
      </c>
      <c r="AY130" s="199" t="s">
        <v>110</v>
      </c>
      <c r="BE130" s="125">
        <f>IF(N130="základní",J130,0)</f>
        <v>0</v>
      </c>
      <c r="BF130" s="125">
        <f>IF(N130="snížená",J130,0)</f>
        <v>0</v>
      </c>
      <c r="BG130" s="125">
        <f>IF(N130="zákl. přenesená",J130,0)</f>
        <v>0</v>
      </c>
      <c r="BH130" s="125">
        <f>IF(N130="sníž. přenesená",J130,0)</f>
        <v>0</v>
      </c>
      <c r="BI130" s="125">
        <f>IF(N130="nulová",J130,0)</f>
        <v>0</v>
      </c>
      <c r="BJ130" s="199" t="s">
        <v>67</v>
      </c>
      <c r="BK130" s="125">
        <f>ROUND(I130*H130,2)</f>
        <v>0</v>
      </c>
      <c r="BL130" s="199" t="s">
        <v>199</v>
      </c>
      <c r="BM130" s="199" t="s">
        <v>684</v>
      </c>
    </row>
    <row r="131" spans="1:65" s="11" customFormat="1" ht="16.5" customHeight="1" x14ac:dyDescent="0.2">
      <c r="A131" s="178"/>
      <c r="B131" s="387"/>
      <c r="C131" s="178"/>
      <c r="D131" s="248" t="s">
        <v>118</v>
      </c>
      <c r="E131" s="249" t="s">
        <v>1</v>
      </c>
      <c r="F131" s="358">
        <v>14</v>
      </c>
      <c r="G131" s="178"/>
      <c r="H131" s="359">
        <v>14</v>
      </c>
      <c r="I131" s="178"/>
      <c r="J131" s="178"/>
      <c r="K131" s="178"/>
      <c r="L131" s="126"/>
      <c r="M131" s="131"/>
      <c r="N131" s="132"/>
      <c r="O131" s="132"/>
      <c r="P131" s="132"/>
      <c r="Q131" s="132"/>
      <c r="R131" s="132"/>
      <c r="S131" s="132"/>
      <c r="T131" s="133"/>
      <c r="AT131" s="128" t="s">
        <v>118</v>
      </c>
      <c r="AU131" s="128" t="s">
        <v>69</v>
      </c>
      <c r="AV131" s="11" t="s">
        <v>69</v>
      </c>
      <c r="AW131" s="11" t="s">
        <v>24</v>
      </c>
      <c r="AX131" s="11" t="s">
        <v>67</v>
      </c>
      <c r="AY131" s="128" t="s">
        <v>110</v>
      </c>
    </row>
    <row r="132" spans="1:65" s="197" customFormat="1" ht="16.5" customHeight="1" x14ac:dyDescent="0.2">
      <c r="A132" s="366"/>
      <c r="B132" s="386"/>
      <c r="C132" s="181">
        <v>31</v>
      </c>
      <c r="D132" s="181" t="s">
        <v>112</v>
      </c>
      <c r="E132" s="182" t="s">
        <v>685</v>
      </c>
      <c r="F132" s="180" t="s">
        <v>686</v>
      </c>
      <c r="G132" s="183" t="s">
        <v>115</v>
      </c>
      <c r="H132" s="215">
        <v>14</v>
      </c>
      <c r="I132" s="179"/>
      <c r="J132" s="179">
        <f>ROUND(I132*H132,2)</f>
        <v>0</v>
      </c>
      <c r="K132" s="180" t="s">
        <v>607</v>
      </c>
      <c r="L132" s="24"/>
      <c r="M132" s="195" t="s">
        <v>1</v>
      </c>
      <c r="N132" s="122" t="s">
        <v>32</v>
      </c>
      <c r="O132" s="123">
        <v>0.108</v>
      </c>
      <c r="P132" s="123">
        <f>O132*H132</f>
        <v>1.512</v>
      </c>
      <c r="Q132" s="123">
        <v>1.2E-4</v>
      </c>
      <c r="R132" s="123">
        <f>Q132*H132</f>
        <v>1.6800000000000001E-3</v>
      </c>
      <c r="S132" s="123">
        <v>0</v>
      </c>
      <c r="T132" s="124">
        <f>S132*H132</f>
        <v>0</v>
      </c>
      <c r="AR132" s="199" t="s">
        <v>199</v>
      </c>
      <c r="AT132" s="199" t="s">
        <v>112</v>
      </c>
      <c r="AU132" s="199" t="s">
        <v>69</v>
      </c>
      <c r="AY132" s="199" t="s">
        <v>110</v>
      </c>
      <c r="BE132" s="125">
        <f>IF(N132="základní",J132,0)</f>
        <v>0</v>
      </c>
      <c r="BF132" s="125">
        <f>IF(N132="snížená",J132,0)</f>
        <v>0</v>
      </c>
      <c r="BG132" s="125">
        <f>IF(N132="zákl. přenesená",J132,0)</f>
        <v>0</v>
      </c>
      <c r="BH132" s="125">
        <f>IF(N132="sníž. přenesená",J132,0)</f>
        <v>0</v>
      </c>
      <c r="BI132" s="125">
        <f>IF(N132="nulová",J132,0)</f>
        <v>0</v>
      </c>
      <c r="BJ132" s="199" t="s">
        <v>67</v>
      </c>
      <c r="BK132" s="125">
        <f>ROUND(I132*H132,2)</f>
        <v>0</v>
      </c>
      <c r="BL132" s="199" t="s">
        <v>199</v>
      </c>
      <c r="BM132" s="199" t="s">
        <v>687</v>
      </c>
    </row>
    <row r="133" spans="1:65" s="11" customFormat="1" ht="16.5" customHeight="1" x14ac:dyDescent="0.2">
      <c r="A133" s="178"/>
      <c r="B133" s="387"/>
      <c r="C133" s="178"/>
      <c r="D133" s="248" t="s">
        <v>118</v>
      </c>
      <c r="E133" s="249" t="s">
        <v>1</v>
      </c>
      <c r="F133" s="358">
        <v>14</v>
      </c>
      <c r="G133" s="178"/>
      <c r="H133" s="359">
        <v>14</v>
      </c>
      <c r="I133" s="178"/>
      <c r="J133" s="178"/>
      <c r="K133" s="178"/>
      <c r="L133" s="126"/>
      <c r="M133" s="131"/>
      <c r="N133" s="132"/>
      <c r="O133" s="132"/>
      <c r="P133" s="132"/>
      <c r="Q133" s="132"/>
      <c r="R133" s="132"/>
      <c r="S133" s="132"/>
      <c r="T133" s="133"/>
      <c r="AT133" s="128" t="s">
        <v>118</v>
      </c>
      <c r="AU133" s="128" t="s">
        <v>69</v>
      </c>
      <c r="AV133" s="11" t="s">
        <v>69</v>
      </c>
      <c r="AW133" s="11" t="s">
        <v>24</v>
      </c>
      <c r="AX133" s="11" t="s">
        <v>67</v>
      </c>
      <c r="AY133" s="128" t="s">
        <v>110</v>
      </c>
    </row>
    <row r="134" spans="1:65" s="10" customFormat="1" ht="16.5" customHeight="1" x14ac:dyDescent="0.25">
      <c r="A134" s="177"/>
      <c r="B134" s="385"/>
      <c r="C134" s="177"/>
      <c r="D134" s="225" t="s">
        <v>60</v>
      </c>
      <c r="E134" s="226" t="s">
        <v>688</v>
      </c>
      <c r="F134" s="226" t="s">
        <v>689</v>
      </c>
      <c r="G134" s="177"/>
      <c r="H134" s="177"/>
      <c r="I134" s="177"/>
      <c r="J134" s="256">
        <f>SUM(J135:J138)</f>
        <v>0</v>
      </c>
      <c r="K134" s="177"/>
      <c r="L134" s="103"/>
      <c r="M134" s="107"/>
      <c r="N134" s="108"/>
      <c r="O134" s="108"/>
      <c r="P134" s="109">
        <f>SUM(P135:P140)</f>
        <v>6.6039999999999992</v>
      </c>
      <c r="Q134" s="108"/>
      <c r="R134" s="109">
        <f>SUM(R135:R140)</f>
        <v>5.8760000000000007E-2</v>
      </c>
      <c r="S134" s="108"/>
      <c r="T134" s="110">
        <f>SUM(T135:T140)</f>
        <v>1.6119999999999999E-2</v>
      </c>
      <c r="AR134" s="104" t="s">
        <v>69</v>
      </c>
      <c r="AT134" s="111" t="s">
        <v>60</v>
      </c>
      <c r="AU134" s="111" t="s">
        <v>67</v>
      </c>
      <c r="AY134" s="104" t="s">
        <v>110</v>
      </c>
      <c r="BK134" s="112">
        <f>SUM(BK135:BK140)</f>
        <v>0</v>
      </c>
    </row>
    <row r="135" spans="1:65" s="197" customFormat="1" ht="16.5" customHeight="1" x14ac:dyDescent="0.2">
      <c r="A135" s="366"/>
      <c r="B135" s="386"/>
      <c r="C135" s="181">
        <v>32</v>
      </c>
      <c r="D135" s="181" t="s">
        <v>112</v>
      </c>
      <c r="E135" s="182" t="s">
        <v>690</v>
      </c>
      <c r="F135" s="180" t="s">
        <v>691</v>
      </c>
      <c r="G135" s="183" t="s">
        <v>115</v>
      </c>
      <c r="H135" s="215">
        <f>14+38</f>
        <v>52</v>
      </c>
      <c r="I135" s="179"/>
      <c r="J135" s="179">
        <f>ROUND(I135*H135,2)</f>
        <v>0</v>
      </c>
      <c r="K135" s="180" t="s">
        <v>607</v>
      </c>
      <c r="L135" s="24"/>
      <c r="M135" s="195" t="s">
        <v>1</v>
      </c>
      <c r="N135" s="122" t="s">
        <v>32</v>
      </c>
      <c r="O135" s="123">
        <v>7.3999999999999996E-2</v>
      </c>
      <c r="P135" s="123">
        <f>O135*H135</f>
        <v>3.8479999999999999</v>
      </c>
      <c r="Q135" s="123">
        <v>1E-3</v>
      </c>
      <c r="R135" s="123">
        <f>Q135*H135</f>
        <v>5.2000000000000005E-2</v>
      </c>
      <c r="S135" s="123">
        <v>3.1E-4</v>
      </c>
      <c r="T135" s="124">
        <f>S135*H135</f>
        <v>1.6119999999999999E-2</v>
      </c>
      <c r="AR135" s="199" t="s">
        <v>199</v>
      </c>
      <c r="AT135" s="199" t="s">
        <v>112</v>
      </c>
      <c r="AU135" s="199" t="s">
        <v>69</v>
      </c>
      <c r="AY135" s="199" t="s">
        <v>110</v>
      </c>
      <c r="BE135" s="125">
        <f>IF(N135="základní",J135,0)</f>
        <v>0</v>
      </c>
      <c r="BF135" s="125">
        <f>IF(N135="snížená",J135,0)</f>
        <v>0</v>
      </c>
      <c r="BG135" s="125">
        <f>IF(N135="zákl. přenesená",J135,0)</f>
        <v>0</v>
      </c>
      <c r="BH135" s="125">
        <f>IF(N135="sníž. přenesená",J135,0)</f>
        <v>0</v>
      </c>
      <c r="BI135" s="125">
        <f>IF(N135="nulová",J135,0)</f>
        <v>0</v>
      </c>
      <c r="BJ135" s="199" t="s">
        <v>67</v>
      </c>
      <c r="BK135" s="125">
        <f>ROUND(I135*H135,2)</f>
        <v>0</v>
      </c>
      <c r="BL135" s="199" t="s">
        <v>199</v>
      </c>
      <c r="BM135" s="199" t="s">
        <v>692</v>
      </c>
    </row>
    <row r="136" spans="1:65" s="197" customFormat="1" ht="28.8" x14ac:dyDescent="0.2">
      <c r="A136" s="366"/>
      <c r="B136" s="376"/>
      <c r="C136" s="366"/>
      <c r="D136" s="248" t="s">
        <v>245</v>
      </c>
      <c r="E136" s="366"/>
      <c r="F136" s="360" t="s">
        <v>709</v>
      </c>
      <c r="G136" s="366"/>
      <c r="H136" s="366"/>
      <c r="I136" s="366"/>
      <c r="J136" s="366"/>
      <c r="K136" s="366"/>
      <c r="L136" s="24"/>
      <c r="M136" s="151"/>
      <c r="N136" s="46"/>
      <c r="O136" s="46"/>
      <c r="P136" s="46"/>
      <c r="Q136" s="46"/>
      <c r="R136" s="46"/>
      <c r="S136" s="46"/>
      <c r="T136" s="47"/>
      <c r="AT136" s="199" t="s">
        <v>245</v>
      </c>
      <c r="AU136" s="199" t="s">
        <v>69</v>
      </c>
    </row>
    <row r="137" spans="1:65" s="11" customFormat="1" ht="16.5" customHeight="1" x14ac:dyDescent="0.2">
      <c r="A137" s="178"/>
      <c r="B137" s="387"/>
      <c r="C137" s="178"/>
      <c r="D137" s="248" t="s">
        <v>118</v>
      </c>
      <c r="E137" s="249" t="s">
        <v>1</v>
      </c>
      <c r="F137" s="358"/>
      <c r="G137" s="178"/>
      <c r="H137" s="359">
        <v>52</v>
      </c>
      <c r="I137" s="178"/>
      <c r="J137" s="178"/>
      <c r="K137" s="178"/>
      <c r="L137" s="126"/>
      <c r="M137" s="131"/>
      <c r="N137" s="132"/>
      <c r="O137" s="132"/>
      <c r="P137" s="132"/>
      <c r="Q137" s="132"/>
      <c r="R137" s="132"/>
      <c r="S137" s="132"/>
      <c r="T137" s="133"/>
      <c r="AT137" s="128" t="s">
        <v>118</v>
      </c>
      <c r="AU137" s="128" t="s">
        <v>69</v>
      </c>
      <c r="AV137" s="11" t="s">
        <v>69</v>
      </c>
      <c r="AW137" s="11" t="s">
        <v>24</v>
      </c>
      <c r="AX137" s="11" t="s">
        <v>67</v>
      </c>
      <c r="AY137" s="128" t="s">
        <v>110</v>
      </c>
    </row>
    <row r="138" spans="1:65" s="197" customFormat="1" ht="16.5" customHeight="1" x14ac:dyDescent="0.2">
      <c r="A138" s="366"/>
      <c r="B138" s="386"/>
      <c r="C138" s="181">
        <v>33</v>
      </c>
      <c r="D138" s="181" t="s">
        <v>112</v>
      </c>
      <c r="E138" s="182" t="s">
        <v>694</v>
      </c>
      <c r="F138" s="180" t="s">
        <v>695</v>
      </c>
      <c r="G138" s="183" t="s">
        <v>115</v>
      </c>
      <c r="H138" s="215">
        <v>52</v>
      </c>
      <c r="I138" s="179"/>
      <c r="J138" s="179">
        <f>ROUND(I138*H138,2)</f>
        <v>0</v>
      </c>
      <c r="K138" s="180" t="s">
        <v>607</v>
      </c>
      <c r="L138" s="24"/>
      <c r="M138" s="195" t="s">
        <v>1</v>
      </c>
      <c r="N138" s="122" t="s">
        <v>32</v>
      </c>
      <c r="O138" s="123">
        <v>5.2999999999999999E-2</v>
      </c>
      <c r="P138" s="123">
        <f>O138*H138</f>
        <v>2.7559999999999998</v>
      </c>
      <c r="Q138" s="123">
        <v>1.2999999999999999E-4</v>
      </c>
      <c r="R138" s="123">
        <f>Q138*H138</f>
        <v>6.7599999999999995E-3</v>
      </c>
      <c r="S138" s="123">
        <v>0</v>
      </c>
      <c r="T138" s="124">
        <f>S138*H138</f>
        <v>0</v>
      </c>
      <c r="AR138" s="199" t="s">
        <v>199</v>
      </c>
      <c r="AT138" s="199" t="s">
        <v>112</v>
      </c>
      <c r="AU138" s="199" t="s">
        <v>69</v>
      </c>
      <c r="AY138" s="199" t="s">
        <v>110</v>
      </c>
      <c r="BE138" s="125">
        <f>IF(N138="základní",J138,0)</f>
        <v>0</v>
      </c>
      <c r="BF138" s="125">
        <f>IF(N138="snížená",J138,0)</f>
        <v>0</v>
      </c>
      <c r="BG138" s="125">
        <f>IF(N138="zákl. přenesená",J138,0)</f>
        <v>0</v>
      </c>
      <c r="BH138" s="125">
        <f>IF(N138="sníž. přenesená",J138,0)</f>
        <v>0</v>
      </c>
      <c r="BI138" s="125">
        <f>IF(N138="nulová",J138,0)</f>
        <v>0</v>
      </c>
      <c r="BJ138" s="199" t="s">
        <v>67</v>
      </c>
      <c r="BK138" s="125">
        <f>ROUND(I138*H138,2)</f>
        <v>0</v>
      </c>
      <c r="BL138" s="199" t="s">
        <v>199</v>
      </c>
      <c r="BM138" s="199" t="s">
        <v>696</v>
      </c>
    </row>
    <row r="139" spans="1:65" s="197" customFormat="1" ht="28.8" x14ac:dyDescent="0.2">
      <c r="A139" s="366"/>
      <c r="B139" s="376"/>
      <c r="C139" s="366"/>
      <c r="D139" s="248" t="s">
        <v>245</v>
      </c>
      <c r="E139" s="366"/>
      <c r="F139" s="360" t="s">
        <v>709</v>
      </c>
      <c r="G139" s="366"/>
      <c r="H139" s="366"/>
      <c r="I139" s="366"/>
      <c r="J139" s="366"/>
      <c r="K139" s="366"/>
      <c r="L139" s="24"/>
      <c r="M139" s="151"/>
      <c r="N139" s="46"/>
      <c r="O139" s="46"/>
      <c r="P139" s="46"/>
      <c r="Q139" s="46"/>
      <c r="R139" s="46"/>
      <c r="S139" s="46"/>
      <c r="T139" s="47"/>
      <c r="AT139" s="199" t="s">
        <v>245</v>
      </c>
      <c r="AU139" s="199" t="s">
        <v>69</v>
      </c>
    </row>
    <row r="140" spans="1:65" s="11" customFormat="1" ht="16.5" customHeight="1" x14ac:dyDescent="0.2">
      <c r="A140" s="178"/>
      <c r="B140" s="387"/>
      <c r="C140" s="178"/>
      <c r="D140" s="248" t="s">
        <v>118</v>
      </c>
      <c r="E140" s="249" t="s">
        <v>1</v>
      </c>
      <c r="F140" s="358"/>
      <c r="G140" s="178"/>
      <c r="H140" s="359">
        <v>52</v>
      </c>
      <c r="I140" s="178"/>
      <c r="J140" s="178"/>
      <c r="K140" s="178"/>
      <c r="L140" s="126"/>
      <c r="M140" s="131"/>
      <c r="N140" s="132"/>
      <c r="O140" s="132"/>
      <c r="P140" s="132"/>
      <c r="Q140" s="132"/>
      <c r="R140" s="132"/>
      <c r="S140" s="132"/>
      <c r="T140" s="133"/>
      <c r="AT140" s="128" t="s">
        <v>118</v>
      </c>
      <c r="AU140" s="128" t="s">
        <v>69</v>
      </c>
      <c r="AV140" s="11" t="s">
        <v>69</v>
      </c>
      <c r="AW140" s="11" t="s">
        <v>24</v>
      </c>
      <c r="AX140" s="11" t="s">
        <v>67</v>
      </c>
      <c r="AY140" s="128" t="s">
        <v>110</v>
      </c>
    </row>
    <row r="141" spans="1:65" s="10" customFormat="1" ht="16.5" customHeight="1" x14ac:dyDescent="0.25">
      <c r="A141" s="177"/>
      <c r="B141" s="385"/>
      <c r="C141" s="177"/>
      <c r="D141" s="225" t="s">
        <v>60</v>
      </c>
      <c r="E141" s="227" t="s">
        <v>184</v>
      </c>
      <c r="F141" s="227" t="s">
        <v>697</v>
      </c>
      <c r="G141" s="177"/>
      <c r="H141" s="177"/>
      <c r="I141" s="177"/>
      <c r="J141" s="255">
        <f>SUM(J142,J145)</f>
        <v>0</v>
      </c>
      <c r="K141" s="177"/>
      <c r="L141" s="103"/>
      <c r="M141" s="107"/>
      <c r="N141" s="108"/>
      <c r="O141" s="108"/>
      <c r="P141" s="109">
        <f>P142</f>
        <v>0.91999999999999993</v>
      </c>
      <c r="Q141" s="108"/>
      <c r="R141" s="109">
        <f>R142</f>
        <v>2.4000000000000002E-3</v>
      </c>
      <c r="S141" s="108"/>
      <c r="T141" s="110">
        <f>T142</f>
        <v>0</v>
      </c>
      <c r="AR141" s="104" t="s">
        <v>128</v>
      </c>
      <c r="AT141" s="111" t="s">
        <v>60</v>
      </c>
      <c r="AU141" s="111" t="s">
        <v>61</v>
      </c>
      <c r="AY141" s="104" t="s">
        <v>110</v>
      </c>
      <c r="BK141" s="112">
        <f>BK142</f>
        <v>0</v>
      </c>
    </row>
    <row r="142" spans="1:65" s="10" customFormat="1" ht="16.5" customHeight="1" x14ac:dyDescent="0.25">
      <c r="A142" s="177"/>
      <c r="B142" s="385"/>
      <c r="C142" s="177"/>
      <c r="D142" s="225" t="s">
        <v>60</v>
      </c>
      <c r="E142" s="226" t="s">
        <v>698</v>
      </c>
      <c r="F142" s="226" t="s">
        <v>699</v>
      </c>
      <c r="G142" s="177"/>
      <c r="H142" s="177"/>
      <c r="I142" s="177"/>
      <c r="J142" s="256">
        <f>SUM(J143:J144)</f>
        <v>0</v>
      </c>
      <c r="K142" s="177"/>
      <c r="L142" s="103"/>
      <c r="M142" s="107"/>
      <c r="N142" s="108"/>
      <c r="O142" s="108"/>
      <c r="P142" s="109">
        <f>SUM(P143:P144)</f>
        <v>0.91999999999999993</v>
      </c>
      <c r="Q142" s="108"/>
      <c r="R142" s="109">
        <f>SUM(R143:R144)</f>
        <v>2.4000000000000002E-3</v>
      </c>
      <c r="S142" s="108"/>
      <c r="T142" s="110">
        <f>SUM(T143:T144)</f>
        <v>0</v>
      </c>
      <c r="AR142" s="104" t="s">
        <v>128</v>
      </c>
      <c r="AT142" s="111" t="s">
        <v>60</v>
      </c>
      <c r="AU142" s="111" t="s">
        <v>67</v>
      </c>
      <c r="AY142" s="104" t="s">
        <v>110</v>
      </c>
      <c r="BK142" s="112">
        <f>SUM(BK143:BK144)</f>
        <v>0</v>
      </c>
    </row>
    <row r="143" spans="1:65" s="197" customFormat="1" ht="20.399999999999999" x14ac:dyDescent="0.2">
      <c r="A143" s="366"/>
      <c r="B143" s="386"/>
      <c r="C143" s="181">
        <v>34</v>
      </c>
      <c r="D143" s="181" t="s">
        <v>112</v>
      </c>
      <c r="E143" s="182" t="s">
        <v>700</v>
      </c>
      <c r="F143" s="180" t="s">
        <v>701</v>
      </c>
      <c r="G143" s="183" t="s">
        <v>243</v>
      </c>
      <c r="H143" s="215">
        <v>20</v>
      </c>
      <c r="I143" s="179"/>
      <c r="J143" s="179">
        <f>ROUND(I143*H143,2)</f>
        <v>0</v>
      </c>
      <c r="K143" s="180" t="s">
        <v>607</v>
      </c>
      <c r="L143" s="24"/>
      <c r="M143" s="195" t="s">
        <v>1</v>
      </c>
      <c r="N143" s="122" t="s">
        <v>32</v>
      </c>
      <c r="O143" s="123">
        <v>4.5999999999999999E-2</v>
      </c>
      <c r="P143" s="123">
        <f>O143*H143</f>
        <v>0.91999999999999993</v>
      </c>
      <c r="Q143" s="123">
        <v>0</v>
      </c>
      <c r="R143" s="123">
        <f>Q143*H143</f>
        <v>0</v>
      </c>
      <c r="S143" s="123">
        <v>0</v>
      </c>
      <c r="T143" s="124">
        <f>S143*H143</f>
        <v>0</v>
      </c>
      <c r="AR143" s="199" t="s">
        <v>425</v>
      </c>
      <c r="AT143" s="199" t="s">
        <v>112</v>
      </c>
      <c r="AU143" s="199" t="s">
        <v>69</v>
      </c>
      <c r="AY143" s="199" t="s">
        <v>110</v>
      </c>
      <c r="BE143" s="125">
        <f>IF(N143="základní",J143,0)</f>
        <v>0</v>
      </c>
      <c r="BF143" s="125">
        <f>IF(N143="snížená",J143,0)</f>
        <v>0</v>
      </c>
      <c r="BG143" s="125">
        <f>IF(N143="zákl. přenesená",J143,0)</f>
        <v>0</v>
      </c>
      <c r="BH143" s="125">
        <f>IF(N143="sníž. přenesená",J143,0)</f>
        <v>0</v>
      </c>
      <c r="BI143" s="125">
        <f>IF(N143="nulová",J143,0)</f>
        <v>0</v>
      </c>
      <c r="BJ143" s="199" t="s">
        <v>67</v>
      </c>
      <c r="BK143" s="125">
        <f>ROUND(I143*H143,2)</f>
        <v>0</v>
      </c>
      <c r="BL143" s="199" t="s">
        <v>425</v>
      </c>
      <c r="BM143" s="199" t="s">
        <v>702</v>
      </c>
    </row>
    <row r="144" spans="1:65" s="197" customFormat="1" ht="16.5" customHeight="1" x14ac:dyDescent="0.2">
      <c r="A144" s="366"/>
      <c r="B144" s="386"/>
      <c r="C144" s="219">
        <v>35</v>
      </c>
      <c r="D144" s="219" t="s">
        <v>184</v>
      </c>
      <c r="E144" s="220" t="s">
        <v>703</v>
      </c>
      <c r="F144" s="221" t="s">
        <v>704</v>
      </c>
      <c r="G144" s="222" t="s">
        <v>243</v>
      </c>
      <c r="H144" s="223">
        <v>20</v>
      </c>
      <c r="I144" s="224"/>
      <c r="J144" s="224">
        <f>ROUND(I144*H144,2)</f>
        <v>0</v>
      </c>
      <c r="K144" s="221" t="s">
        <v>607</v>
      </c>
      <c r="L144" s="147"/>
      <c r="M144" s="206" t="s">
        <v>1</v>
      </c>
      <c r="N144" s="207" t="s">
        <v>32</v>
      </c>
      <c r="O144" s="154">
        <v>0</v>
      </c>
      <c r="P144" s="154">
        <f>O144*H144</f>
        <v>0</v>
      </c>
      <c r="Q144" s="154">
        <v>1.2E-4</v>
      </c>
      <c r="R144" s="154">
        <f>Q144*H144</f>
        <v>2.4000000000000002E-3</v>
      </c>
      <c r="S144" s="154">
        <v>0</v>
      </c>
      <c r="T144" s="155">
        <f>S144*H144</f>
        <v>0</v>
      </c>
      <c r="AR144" s="199" t="s">
        <v>705</v>
      </c>
      <c r="AT144" s="199" t="s">
        <v>184</v>
      </c>
      <c r="AU144" s="199" t="s">
        <v>69</v>
      </c>
      <c r="AY144" s="199" t="s">
        <v>110</v>
      </c>
      <c r="BE144" s="125">
        <f>IF(N144="základní",J144,0)</f>
        <v>0</v>
      </c>
      <c r="BF144" s="125">
        <f>IF(N144="snížená",J144,0)</f>
        <v>0</v>
      </c>
      <c r="BG144" s="125">
        <f>IF(N144="zákl. přenesená",J144,0)</f>
        <v>0</v>
      </c>
      <c r="BH144" s="125">
        <f>IF(N144="sníž. přenesená",J144,0)</f>
        <v>0</v>
      </c>
      <c r="BI144" s="125">
        <f>IF(N144="nulová",J144,0)</f>
        <v>0</v>
      </c>
      <c r="BJ144" s="199" t="s">
        <v>67</v>
      </c>
      <c r="BK144" s="125">
        <f>ROUND(I144*H144,2)</f>
        <v>0</v>
      </c>
      <c r="BL144" s="199" t="s">
        <v>705</v>
      </c>
      <c r="BM144" s="199" t="s">
        <v>706</v>
      </c>
    </row>
    <row r="145" spans="1:12" s="197" customFormat="1" ht="16.5" customHeight="1" x14ac:dyDescent="0.25">
      <c r="A145" s="366"/>
      <c r="B145" s="404"/>
      <c r="C145" s="332"/>
      <c r="D145" s="333" t="s">
        <v>60</v>
      </c>
      <c r="E145" s="334" t="s">
        <v>421</v>
      </c>
      <c r="F145" s="334" t="s">
        <v>557</v>
      </c>
      <c r="G145" s="335"/>
      <c r="H145" s="335"/>
      <c r="I145" s="335"/>
      <c r="J145" s="336">
        <f>SUM(J146)</f>
        <v>0</v>
      </c>
      <c r="K145" s="332"/>
      <c r="L145" s="24"/>
    </row>
    <row r="146" spans="1:12" ht="16.5" customHeight="1" x14ac:dyDescent="0.2">
      <c r="A146" s="251"/>
      <c r="B146" s="405"/>
      <c r="C146" s="301">
        <v>36</v>
      </c>
      <c r="D146" s="301" t="s">
        <v>112</v>
      </c>
      <c r="E146" s="337" t="s">
        <v>558</v>
      </c>
      <c r="F146" s="338" t="s">
        <v>559</v>
      </c>
      <c r="G146" s="339" t="s">
        <v>560</v>
      </c>
      <c r="H146" s="340">
        <v>200</v>
      </c>
      <c r="I146" s="341"/>
      <c r="J146" s="341">
        <f>ROUND(I146*H146,2)</f>
        <v>0</v>
      </c>
      <c r="K146" s="338" t="s">
        <v>1</v>
      </c>
      <c r="L146" s="24"/>
    </row>
    <row r="147" spans="1:12" ht="16.5" customHeight="1" x14ac:dyDescent="0.25">
      <c r="A147" s="251"/>
      <c r="B147" s="404"/>
      <c r="C147" s="332"/>
      <c r="D147" s="333" t="s">
        <v>60</v>
      </c>
      <c r="E147" s="351" t="s">
        <v>562</v>
      </c>
      <c r="F147" s="351" t="s">
        <v>563</v>
      </c>
      <c r="G147" s="332"/>
      <c r="H147" s="332"/>
      <c r="I147" s="332"/>
      <c r="J147" s="330">
        <f>SUM(J148:J154)</f>
        <v>0</v>
      </c>
      <c r="K147" s="332"/>
      <c r="L147" s="24"/>
    </row>
    <row r="148" spans="1:12" ht="16.5" customHeight="1" x14ac:dyDescent="0.2">
      <c r="A148" s="251"/>
      <c r="B148" s="405"/>
      <c r="C148" s="301">
        <v>37</v>
      </c>
      <c r="D148" s="301" t="s">
        <v>112</v>
      </c>
      <c r="E148" s="337" t="s">
        <v>819</v>
      </c>
      <c r="F148" s="338" t="s">
        <v>565</v>
      </c>
      <c r="G148" s="339" t="s">
        <v>566</v>
      </c>
      <c r="H148" s="340">
        <v>20</v>
      </c>
      <c r="I148" s="341"/>
      <c r="J148" s="341">
        <f>ROUND(I148*H148,2)</f>
        <v>0</v>
      </c>
      <c r="K148" s="338" t="s">
        <v>1</v>
      </c>
      <c r="L148" s="24"/>
    </row>
    <row r="149" spans="1:12" ht="67.2" x14ac:dyDescent="0.2">
      <c r="A149" s="251"/>
      <c r="B149" s="405"/>
      <c r="C149" s="305"/>
      <c r="D149" s="343" t="s">
        <v>245</v>
      </c>
      <c r="E149" s="305"/>
      <c r="F149" s="361" t="s">
        <v>839</v>
      </c>
      <c r="G149" s="305"/>
      <c r="H149" s="305"/>
      <c r="I149" s="305"/>
      <c r="J149" s="305"/>
      <c r="K149" s="305"/>
      <c r="L149" s="24"/>
    </row>
    <row r="150" spans="1:12" ht="16.5" customHeight="1" x14ac:dyDescent="0.2">
      <c r="A150" s="251"/>
      <c r="B150" s="405"/>
      <c r="C150" s="301">
        <v>38</v>
      </c>
      <c r="D150" s="301" t="s">
        <v>112</v>
      </c>
      <c r="E150" s="337" t="s">
        <v>570</v>
      </c>
      <c r="F150" s="338" t="s">
        <v>571</v>
      </c>
      <c r="G150" s="339" t="s">
        <v>566</v>
      </c>
      <c r="H150" s="340">
        <v>30</v>
      </c>
      <c r="I150" s="341"/>
      <c r="J150" s="341">
        <f>ROUND(I150*H150,2)</f>
        <v>0</v>
      </c>
      <c r="K150" s="338" t="s">
        <v>1</v>
      </c>
      <c r="L150" s="24"/>
    </row>
    <row r="151" spans="1:12" ht="19.2" x14ac:dyDescent="0.2">
      <c r="A151" s="251"/>
      <c r="B151" s="405"/>
      <c r="C151" s="305"/>
      <c r="D151" s="343" t="s">
        <v>245</v>
      </c>
      <c r="E151" s="305"/>
      <c r="F151" s="361" t="s">
        <v>840</v>
      </c>
      <c r="G151" s="305"/>
      <c r="H151" s="305"/>
      <c r="I151" s="305"/>
      <c r="J151" s="305"/>
      <c r="K151" s="305"/>
      <c r="L151" s="24"/>
    </row>
    <row r="152" spans="1:12" s="468" customFormat="1" ht="16.5" customHeight="1" x14ac:dyDescent="0.2">
      <c r="A152" s="251"/>
      <c r="B152" s="405"/>
      <c r="C152" s="305"/>
      <c r="D152" s="343"/>
      <c r="E152" s="305"/>
      <c r="F152" s="326" t="s">
        <v>972</v>
      </c>
      <c r="G152" s="305"/>
      <c r="H152" s="305"/>
      <c r="I152" s="305"/>
      <c r="J152" s="305"/>
      <c r="K152" s="305"/>
      <c r="L152" s="24"/>
    </row>
    <row r="153" spans="1:12" s="522" customFormat="1" ht="16.5" customHeight="1" x14ac:dyDescent="0.2">
      <c r="A153" s="251"/>
      <c r="B153" s="405"/>
      <c r="C153" s="301" t="s">
        <v>989</v>
      </c>
      <c r="D153" s="301" t="s">
        <v>112</v>
      </c>
      <c r="E153" s="337" t="s">
        <v>570</v>
      </c>
      <c r="F153" s="338" t="s">
        <v>987</v>
      </c>
      <c r="G153" s="339" t="s">
        <v>475</v>
      </c>
      <c r="H153" s="340">
        <v>1</v>
      </c>
      <c r="I153" s="341"/>
      <c r="J153" s="341">
        <v>0</v>
      </c>
      <c r="K153" s="283" t="s">
        <v>1</v>
      </c>
      <c r="L153" s="24"/>
    </row>
    <row r="154" spans="1:12" ht="16.5" customHeight="1" x14ac:dyDescent="0.2">
      <c r="A154" s="251"/>
      <c r="B154" s="405"/>
      <c r="C154" s="352">
        <v>39</v>
      </c>
      <c r="D154" s="352" t="s">
        <v>184</v>
      </c>
      <c r="E154" s="353" t="s">
        <v>822</v>
      </c>
      <c r="F154" s="354" t="s">
        <v>575</v>
      </c>
      <c r="G154" s="355" t="s">
        <v>475</v>
      </c>
      <c r="H154" s="356">
        <v>1</v>
      </c>
      <c r="I154" s="357"/>
      <c r="J154" s="357">
        <f>ROUND(I154*H154,2)</f>
        <v>0</v>
      </c>
      <c r="K154" s="354" t="s">
        <v>1</v>
      </c>
      <c r="L154" s="24"/>
    </row>
    <row r="155" spans="1:12" ht="16.5" customHeight="1" x14ac:dyDescent="0.25">
      <c r="A155" s="251"/>
      <c r="B155" s="404"/>
      <c r="C155" s="332"/>
      <c r="D155" s="333" t="s">
        <v>60</v>
      </c>
      <c r="E155" s="351" t="s">
        <v>455</v>
      </c>
      <c r="F155" s="351" t="s">
        <v>577</v>
      </c>
      <c r="G155" s="332"/>
      <c r="H155" s="332"/>
      <c r="I155" s="332"/>
      <c r="J155" s="330">
        <f>SUM(J156)</f>
        <v>0</v>
      </c>
      <c r="K155" s="332"/>
      <c r="L155" s="24"/>
    </row>
    <row r="156" spans="1:12" ht="16.5" customHeight="1" x14ac:dyDescent="0.25">
      <c r="A156" s="251"/>
      <c r="B156" s="404"/>
      <c r="C156" s="332"/>
      <c r="D156" s="333" t="s">
        <v>60</v>
      </c>
      <c r="E156" s="334" t="s">
        <v>471</v>
      </c>
      <c r="F156" s="334" t="s">
        <v>474</v>
      </c>
      <c r="G156" s="332"/>
      <c r="H156" s="332"/>
      <c r="I156" s="332"/>
      <c r="J156" s="336">
        <f>SUM(J157)</f>
        <v>0</v>
      </c>
      <c r="K156" s="332"/>
      <c r="L156" s="24"/>
    </row>
    <row r="157" spans="1:12" ht="16.5" customHeight="1" x14ac:dyDescent="0.2">
      <c r="A157" s="251"/>
      <c r="B157" s="405"/>
      <c r="C157" s="301">
        <v>40</v>
      </c>
      <c r="D157" s="301" t="s">
        <v>112</v>
      </c>
      <c r="E157" s="337" t="s">
        <v>578</v>
      </c>
      <c r="F157" s="338" t="s">
        <v>579</v>
      </c>
      <c r="G157" s="339" t="s">
        <v>566</v>
      </c>
      <c r="H157" s="340">
        <v>72</v>
      </c>
      <c r="I157" s="341"/>
      <c r="J157" s="341">
        <f>ROUND(I157*H157,2)</f>
        <v>0</v>
      </c>
      <c r="K157" s="338" t="s">
        <v>1</v>
      </c>
      <c r="L157" s="24"/>
    </row>
    <row r="158" spans="1:12" ht="19.2" x14ac:dyDescent="0.2">
      <c r="A158" s="251"/>
      <c r="B158" s="405"/>
      <c r="C158" s="305"/>
      <c r="D158" s="343" t="s">
        <v>245</v>
      </c>
      <c r="E158" s="305"/>
      <c r="F158" s="361" t="s">
        <v>823</v>
      </c>
      <c r="G158" s="305"/>
      <c r="H158" s="305"/>
      <c r="I158" s="305"/>
      <c r="J158" s="305"/>
      <c r="K158" s="305"/>
      <c r="L158" s="24"/>
    </row>
    <row r="159" spans="1:12" s="468" customFormat="1" ht="16.5" customHeight="1" x14ac:dyDescent="0.2">
      <c r="A159" s="251"/>
      <c r="B159" s="405"/>
      <c r="C159" s="305"/>
      <c r="D159" s="343"/>
      <c r="E159" s="305"/>
      <c r="F159" s="361"/>
      <c r="G159" s="305"/>
      <c r="H159" s="305"/>
      <c r="I159" s="305"/>
      <c r="J159" s="528">
        <f>J160</f>
        <v>0</v>
      </c>
      <c r="K159" s="305"/>
      <c r="L159" s="24"/>
    </row>
    <row r="160" spans="1:12" s="468" customFormat="1" ht="16.5" customHeight="1" x14ac:dyDescent="0.2">
      <c r="A160" s="251"/>
      <c r="B160" s="405"/>
      <c r="C160" s="301">
        <v>50</v>
      </c>
      <c r="D160" s="301" t="s">
        <v>112</v>
      </c>
      <c r="E160" s="526">
        <v>310231001</v>
      </c>
      <c r="F160" s="527" t="s">
        <v>971</v>
      </c>
      <c r="G160" s="339" t="s">
        <v>115</v>
      </c>
      <c r="H160" s="340">
        <v>3</v>
      </c>
      <c r="I160" s="341"/>
      <c r="J160" s="341">
        <f>ROUND(I160*H160,2)</f>
        <v>0</v>
      </c>
      <c r="K160" s="305"/>
      <c r="L160" s="24"/>
    </row>
    <row r="161" spans="2:12" ht="16.5" customHeight="1" x14ac:dyDescent="0.2">
      <c r="B161" s="391"/>
      <c r="C161" s="388"/>
      <c r="D161" s="388"/>
      <c r="E161" s="388"/>
      <c r="F161" s="388"/>
      <c r="G161" s="388"/>
      <c r="H161" s="388"/>
      <c r="I161" s="388"/>
      <c r="J161" s="388"/>
      <c r="K161" s="388"/>
      <c r="L161" s="24"/>
    </row>
  </sheetData>
  <autoFilter ref="C83:K14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3"/>
  <sheetViews>
    <sheetView showGridLines="0" topLeftCell="A144" zoomScaleNormal="100" zoomScaleSheetLayoutView="40" workbookViewId="0">
      <selection activeCell="C154" sqref="C154:K154"/>
    </sheetView>
  </sheetViews>
  <sheetFormatPr defaultColWidth="9.28515625" defaultRowHeight="10.199999999999999" x14ac:dyDescent="0.2"/>
  <cols>
    <col min="1" max="1" width="8.28515625" style="200" customWidth="1"/>
    <col min="2" max="2" width="1.7109375" style="200" customWidth="1"/>
    <col min="3" max="3" width="4.140625" style="200" customWidth="1"/>
    <col min="4" max="4" width="4.28515625" style="200" customWidth="1"/>
    <col min="5" max="5" width="17.140625" style="200" customWidth="1"/>
    <col min="6" max="6" width="100.85546875" style="200" customWidth="1"/>
    <col min="7" max="7" width="8.7109375" style="200" customWidth="1"/>
    <col min="8" max="8" width="11.140625" style="200" customWidth="1"/>
    <col min="9" max="9" width="14.140625" style="200" customWidth="1"/>
    <col min="10" max="10" width="23.42578125" style="200" customWidth="1"/>
    <col min="11" max="11" width="15.42578125" style="200" customWidth="1"/>
    <col min="12" max="12" width="9.28515625" style="200" customWidth="1"/>
    <col min="13" max="13" width="10.85546875" style="200" hidden="1" customWidth="1"/>
    <col min="14" max="14" width="0" style="200" hidden="1" customWidth="1"/>
    <col min="15" max="20" width="14.140625" style="200" hidden="1" customWidth="1"/>
    <col min="21" max="21" width="16.28515625" style="200" hidden="1" customWidth="1"/>
    <col min="22" max="22" width="12.28515625" style="200" customWidth="1"/>
    <col min="23" max="23" width="16.28515625" style="200" customWidth="1"/>
    <col min="24" max="24" width="12.28515625" style="200" customWidth="1"/>
    <col min="25" max="25" width="15" style="200" customWidth="1"/>
    <col min="26" max="26" width="11" style="200" customWidth="1"/>
    <col min="27" max="27" width="15" style="200" customWidth="1"/>
    <col min="28" max="28" width="16.28515625" style="200" customWidth="1"/>
    <col min="29" max="29" width="11" style="200" customWidth="1"/>
    <col min="30" max="30" width="15" style="200" customWidth="1"/>
    <col min="31" max="31" width="16.28515625" style="200" customWidth="1"/>
    <col min="32" max="41" width="9.28515625" style="200"/>
    <col min="42" max="68" width="0" style="200" hidden="1" customWidth="1"/>
    <col min="69" max="16384" width="9.28515625" style="200"/>
  </cols>
  <sheetData>
    <row r="1" spans="1:46" x14ac:dyDescent="0.2">
      <c r="A1" s="74"/>
    </row>
    <row r="2" spans="1:46" ht="36.9" customHeight="1" x14ac:dyDescent="0.2">
      <c r="L2" s="588" t="s">
        <v>5</v>
      </c>
      <c r="M2" s="586"/>
      <c r="N2" s="586"/>
      <c r="O2" s="586"/>
      <c r="P2" s="586"/>
      <c r="Q2" s="586"/>
      <c r="R2" s="586"/>
      <c r="S2" s="586"/>
      <c r="T2" s="586"/>
      <c r="U2" s="586"/>
      <c r="V2" s="586"/>
      <c r="AT2" s="199" t="s">
        <v>622</v>
      </c>
    </row>
    <row r="3" spans="1:46" ht="6.9" hidden="1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99" t="s">
        <v>69</v>
      </c>
    </row>
    <row r="4" spans="1:46" ht="24.9" hidden="1" customHeight="1" x14ac:dyDescent="0.2">
      <c r="B4" s="17"/>
      <c r="D4" s="18" t="s">
        <v>73</v>
      </c>
      <c r="L4" s="17"/>
      <c r="M4" s="19" t="s">
        <v>10</v>
      </c>
      <c r="AT4" s="199" t="s">
        <v>3</v>
      </c>
    </row>
    <row r="5" spans="1:46" ht="6.9" hidden="1" customHeight="1" x14ac:dyDescent="0.2">
      <c r="B5" s="17"/>
      <c r="L5" s="17"/>
    </row>
    <row r="6" spans="1:46" ht="12" hidden="1" customHeight="1" x14ac:dyDescent="0.2">
      <c r="B6" s="17"/>
      <c r="D6" s="205" t="s">
        <v>13</v>
      </c>
      <c r="L6" s="17"/>
    </row>
    <row r="7" spans="1:46" ht="16.5" hidden="1" customHeight="1" x14ac:dyDescent="0.2">
      <c r="B7" s="17"/>
      <c r="E7" s="621" t="str">
        <f>'[2]Rekapitulace stavby'!K6</f>
        <v>Opravy vnitřního oplocení obj.č.047 a 068</v>
      </c>
      <c r="F7" s="622"/>
      <c r="G7" s="622"/>
      <c r="H7" s="622"/>
      <c r="L7" s="17"/>
    </row>
    <row r="8" spans="1:46" s="197" customFormat="1" ht="12" hidden="1" customHeight="1" x14ac:dyDescent="0.2">
      <c r="B8" s="24"/>
      <c r="D8" s="205" t="s">
        <v>74</v>
      </c>
      <c r="L8" s="24"/>
    </row>
    <row r="9" spans="1:46" s="197" customFormat="1" ht="36.9" hidden="1" customHeight="1" x14ac:dyDescent="0.2">
      <c r="B9" s="24"/>
      <c r="E9" s="603" t="s">
        <v>623</v>
      </c>
      <c r="F9" s="577"/>
      <c r="G9" s="577"/>
      <c r="H9" s="577"/>
      <c r="L9" s="24"/>
    </row>
    <row r="10" spans="1:46" s="197" customFormat="1" hidden="1" x14ac:dyDescent="0.2">
      <c r="B10" s="24"/>
      <c r="L10" s="24"/>
    </row>
    <row r="11" spans="1:46" s="197" customFormat="1" ht="12" hidden="1" customHeight="1" x14ac:dyDescent="0.2">
      <c r="B11" s="24"/>
      <c r="D11" s="205" t="s">
        <v>14</v>
      </c>
      <c r="F11" s="199" t="s">
        <v>1</v>
      </c>
      <c r="I11" s="205" t="s">
        <v>15</v>
      </c>
      <c r="J11" s="199" t="s">
        <v>1</v>
      </c>
      <c r="L11" s="24"/>
    </row>
    <row r="12" spans="1:46" s="197" customFormat="1" ht="12" hidden="1" customHeight="1" x14ac:dyDescent="0.2">
      <c r="B12" s="24"/>
      <c r="D12" s="205" t="s">
        <v>16</v>
      </c>
      <c r="F12" s="199" t="s">
        <v>17</v>
      </c>
      <c r="I12" s="205" t="s">
        <v>18</v>
      </c>
      <c r="J12" s="204" t="str">
        <f>'[2]Rekapitulace stavby'!AN8</f>
        <v>22.2.2019</v>
      </c>
      <c r="L12" s="24"/>
    </row>
    <row r="13" spans="1:46" s="197" customFormat="1" ht="10.95" hidden="1" customHeight="1" x14ac:dyDescent="0.2">
      <c r="B13" s="24"/>
      <c r="L13" s="24"/>
    </row>
    <row r="14" spans="1:46" s="197" customFormat="1" ht="12" hidden="1" customHeight="1" x14ac:dyDescent="0.2">
      <c r="B14" s="24"/>
      <c r="D14" s="205" t="s">
        <v>19</v>
      </c>
      <c r="I14" s="205" t="s">
        <v>20</v>
      </c>
      <c r="J14" s="199" t="str">
        <f>IF('[2]Rekapitulace stavby'!AN10="","",'[2]Rekapitulace stavby'!AN10)</f>
        <v/>
      </c>
      <c r="L14" s="24"/>
    </row>
    <row r="15" spans="1:46" s="197" customFormat="1" ht="18" hidden="1" customHeight="1" x14ac:dyDescent="0.2">
      <c r="B15" s="24"/>
      <c r="E15" s="199" t="str">
        <f>IF('[2]Rekapitulace stavby'!E11="","",'[2]Rekapitulace stavby'!E11)</f>
        <v xml:space="preserve"> </v>
      </c>
      <c r="I15" s="205" t="s">
        <v>21</v>
      </c>
      <c r="J15" s="199" t="str">
        <f>IF('[2]Rekapitulace stavby'!AN11="","",'[2]Rekapitulace stavby'!AN11)</f>
        <v/>
      </c>
      <c r="L15" s="24"/>
    </row>
    <row r="16" spans="1:46" s="197" customFormat="1" ht="6.9" hidden="1" customHeight="1" x14ac:dyDescent="0.2">
      <c r="B16" s="24"/>
      <c r="L16" s="24"/>
    </row>
    <row r="17" spans="2:12" s="197" customFormat="1" ht="12" hidden="1" customHeight="1" x14ac:dyDescent="0.2">
      <c r="B17" s="24"/>
      <c r="D17" s="205" t="s">
        <v>22</v>
      </c>
      <c r="I17" s="205" t="s">
        <v>20</v>
      </c>
      <c r="J17" s="199" t="str">
        <f>'[2]Rekapitulace stavby'!AN13</f>
        <v/>
      </c>
      <c r="L17" s="24"/>
    </row>
    <row r="18" spans="2:12" s="197" customFormat="1" ht="18" hidden="1" customHeight="1" x14ac:dyDescent="0.2">
      <c r="B18" s="24"/>
      <c r="E18" s="623" t="str">
        <f>'[2]Rekapitulace stavby'!E14</f>
        <v xml:space="preserve"> </v>
      </c>
      <c r="F18" s="623"/>
      <c r="G18" s="623"/>
      <c r="H18" s="623"/>
      <c r="I18" s="205" t="s">
        <v>21</v>
      </c>
      <c r="J18" s="199" t="str">
        <f>'[2]Rekapitulace stavby'!AN14</f>
        <v/>
      </c>
      <c r="L18" s="24"/>
    </row>
    <row r="19" spans="2:12" s="197" customFormat="1" ht="6.9" hidden="1" customHeight="1" x14ac:dyDescent="0.2">
      <c r="B19" s="24"/>
      <c r="L19" s="24"/>
    </row>
    <row r="20" spans="2:12" s="197" customFormat="1" ht="12" hidden="1" customHeight="1" x14ac:dyDescent="0.2">
      <c r="B20" s="24"/>
      <c r="D20" s="205" t="s">
        <v>23</v>
      </c>
      <c r="I20" s="205" t="s">
        <v>20</v>
      </c>
      <c r="J20" s="199" t="str">
        <f>IF('[2]Rekapitulace stavby'!AN16="","",'[2]Rekapitulace stavby'!AN16)</f>
        <v/>
      </c>
      <c r="L20" s="24"/>
    </row>
    <row r="21" spans="2:12" s="197" customFormat="1" ht="18" hidden="1" customHeight="1" x14ac:dyDescent="0.2">
      <c r="B21" s="24"/>
      <c r="E21" s="199" t="str">
        <f>IF('[2]Rekapitulace stavby'!E17="","",'[2]Rekapitulace stavby'!E17)</f>
        <v xml:space="preserve"> </v>
      </c>
      <c r="I21" s="205" t="s">
        <v>21</v>
      </c>
      <c r="J21" s="199" t="str">
        <f>IF('[2]Rekapitulace stavby'!AN17="","",'[2]Rekapitulace stavby'!AN17)</f>
        <v/>
      </c>
      <c r="L21" s="24"/>
    </row>
    <row r="22" spans="2:12" s="197" customFormat="1" ht="6.9" hidden="1" customHeight="1" x14ac:dyDescent="0.2">
      <c r="B22" s="24"/>
      <c r="L22" s="24"/>
    </row>
    <row r="23" spans="2:12" s="197" customFormat="1" ht="12" hidden="1" customHeight="1" x14ac:dyDescent="0.2">
      <c r="B23" s="24"/>
      <c r="D23" s="205" t="s">
        <v>25</v>
      </c>
      <c r="I23" s="205" t="s">
        <v>20</v>
      </c>
      <c r="J23" s="199" t="str">
        <f>IF('[2]Rekapitulace stavby'!AN19="","",'[2]Rekapitulace stavby'!AN19)</f>
        <v>60162694</v>
      </c>
      <c r="L23" s="24"/>
    </row>
    <row r="24" spans="2:12" s="197" customFormat="1" ht="18" hidden="1" customHeight="1" x14ac:dyDescent="0.2">
      <c r="B24" s="24"/>
      <c r="E24" s="199" t="str">
        <f>IF('[2]Rekapitulace stavby'!E20="","",'[2]Rekapitulace stavby'!E20)</f>
        <v>PS 0401 Liberec</v>
      </c>
      <c r="I24" s="205" t="s">
        <v>21</v>
      </c>
      <c r="J24" s="199" t="str">
        <f>IF('[2]Rekapitulace stavby'!AN20="","",'[2]Rekapitulace stavby'!AN20)</f>
        <v>CZ60162694</v>
      </c>
      <c r="L24" s="24"/>
    </row>
    <row r="25" spans="2:12" s="197" customFormat="1" ht="6.9" hidden="1" customHeight="1" x14ac:dyDescent="0.2">
      <c r="B25" s="24"/>
      <c r="L25" s="24"/>
    </row>
    <row r="26" spans="2:12" s="197" customFormat="1" ht="12" hidden="1" customHeight="1" x14ac:dyDescent="0.2">
      <c r="B26" s="24"/>
      <c r="D26" s="205" t="s">
        <v>26</v>
      </c>
      <c r="L26" s="24"/>
    </row>
    <row r="27" spans="2:12" s="196" customFormat="1" ht="16.5" hidden="1" customHeight="1" x14ac:dyDescent="0.2">
      <c r="B27" s="75"/>
      <c r="E27" s="589" t="s">
        <v>1</v>
      </c>
      <c r="F27" s="589"/>
      <c r="G27" s="589"/>
      <c r="H27" s="589"/>
      <c r="L27" s="75"/>
    </row>
    <row r="28" spans="2:12" s="197" customFormat="1" ht="6.9" hidden="1" customHeight="1" x14ac:dyDescent="0.2">
      <c r="B28" s="24"/>
      <c r="L28" s="24"/>
    </row>
    <row r="29" spans="2:12" s="197" customFormat="1" ht="6.9" hidden="1" customHeight="1" x14ac:dyDescent="0.2">
      <c r="B29" s="24"/>
      <c r="D29" s="42"/>
      <c r="E29" s="42"/>
      <c r="F29" s="42"/>
      <c r="G29" s="42"/>
      <c r="H29" s="42"/>
      <c r="I29" s="42"/>
      <c r="J29" s="42"/>
      <c r="K29" s="42"/>
      <c r="L29" s="24"/>
    </row>
    <row r="30" spans="2:12" s="197" customFormat="1" ht="25.35" hidden="1" customHeight="1" x14ac:dyDescent="0.2">
      <c r="B30" s="24"/>
      <c r="D30" s="76" t="s">
        <v>27</v>
      </c>
      <c r="J30" s="198">
        <f>ROUND(J84, 2)</f>
        <v>0</v>
      </c>
      <c r="L30" s="24"/>
    </row>
    <row r="31" spans="2:12" s="197" customFormat="1" ht="6.9" hidden="1" customHeight="1" x14ac:dyDescent="0.2">
      <c r="B31" s="24"/>
      <c r="D31" s="42"/>
      <c r="E31" s="42"/>
      <c r="F31" s="42"/>
      <c r="G31" s="42"/>
      <c r="H31" s="42"/>
      <c r="I31" s="42"/>
      <c r="J31" s="42"/>
      <c r="K31" s="42"/>
      <c r="L31" s="24"/>
    </row>
    <row r="32" spans="2:12" s="197" customFormat="1" ht="14.4" hidden="1" customHeight="1" x14ac:dyDescent="0.2">
      <c r="B32" s="24"/>
      <c r="F32" s="202" t="s">
        <v>29</v>
      </c>
      <c r="I32" s="202" t="s">
        <v>28</v>
      </c>
      <c r="J32" s="202" t="s">
        <v>30</v>
      </c>
      <c r="L32" s="24"/>
    </row>
    <row r="33" spans="2:12" s="197" customFormat="1" ht="14.4" hidden="1" customHeight="1" x14ac:dyDescent="0.2">
      <c r="B33" s="24"/>
      <c r="D33" s="205" t="s">
        <v>31</v>
      </c>
      <c r="E33" s="205" t="s">
        <v>32</v>
      </c>
      <c r="F33" s="77">
        <f>ROUND((SUM(BE84:BE145)),  2)</f>
        <v>0</v>
      </c>
      <c r="I33" s="203">
        <v>0.21</v>
      </c>
      <c r="J33" s="77">
        <f>ROUND(((SUM(BE84:BE145))*I33),  2)</f>
        <v>0</v>
      </c>
      <c r="L33" s="24"/>
    </row>
    <row r="34" spans="2:12" s="197" customFormat="1" ht="14.4" hidden="1" customHeight="1" x14ac:dyDescent="0.2">
      <c r="B34" s="24"/>
      <c r="E34" s="205" t="s">
        <v>33</v>
      </c>
      <c r="F34" s="77">
        <f>ROUND((SUM(BF84:BF145)),  2)</f>
        <v>0</v>
      </c>
      <c r="I34" s="203">
        <v>0.15</v>
      </c>
      <c r="J34" s="77">
        <f>ROUND(((SUM(BF84:BF145))*I34),  2)</f>
        <v>0</v>
      </c>
      <c r="L34" s="24"/>
    </row>
    <row r="35" spans="2:12" s="197" customFormat="1" ht="14.4" hidden="1" customHeight="1" x14ac:dyDescent="0.2">
      <c r="B35" s="24"/>
      <c r="E35" s="205" t="s">
        <v>34</v>
      </c>
      <c r="F35" s="77">
        <f>ROUND((SUM(BG84:BG145)),  2)</f>
        <v>0</v>
      </c>
      <c r="I35" s="203">
        <v>0.21</v>
      </c>
      <c r="J35" s="77">
        <f>0</f>
        <v>0</v>
      </c>
      <c r="L35" s="24"/>
    </row>
    <row r="36" spans="2:12" s="197" customFormat="1" ht="14.4" hidden="1" customHeight="1" x14ac:dyDescent="0.2">
      <c r="B36" s="24"/>
      <c r="E36" s="205" t="s">
        <v>35</v>
      </c>
      <c r="F36" s="77">
        <f>ROUND((SUM(BH84:BH145)),  2)</f>
        <v>0</v>
      </c>
      <c r="I36" s="203">
        <v>0.15</v>
      </c>
      <c r="J36" s="77">
        <f>0</f>
        <v>0</v>
      </c>
      <c r="L36" s="24"/>
    </row>
    <row r="37" spans="2:12" s="197" customFormat="1" ht="14.4" hidden="1" customHeight="1" x14ac:dyDescent="0.2">
      <c r="B37" s="24"/>
      <c r="E37" s="205" t="s">
        <v>36</v>
      </c>
      <c r="F37" s="77">
        <f>ROUND((SUM(BI84:BI145)),  2)</f>
        <v>0</v>
      </c>
      <c r="I37" s="203">
        <v>0</v>
      </c>
      <c r="J37" s="77">
        <f>0</f>
        <v>0</v>
      </c>
      <c r="L37" s="24"/>
    </row>
    <row r="38" spans="2:12" s="197" customFormat="1" ht="6.9" hidden="1" customHeight="1" x14ac:dyDescent="0.2">
      <c r="B38" s="24"/>
      <c r="L38" s="24"/>
    </row>
    <row r="39" spans="2:12" s="197" customFormat="1" ht="25.35" hidden="1" customHeight="1" x14ac:dyDescent="0.2">
      <c r="B39" s="24"/>
      <c r="C39" s="78"/>
      <c r="D39" s="79" t="s">
        <v>37</v>
      </c>
      <c r="E39" s="48"/>
      <c r="F39" s="48"/>
      <c r="G39" s="80" t="s">
        <v>38</v>
      </c>
      <c r="H39" s="81" t="s">
        <v>39</v>
      </c>
      <c r="I39" s="48"/>
      <c r="J39" s="82">
        <f>SUM(J30:J37)</f>
        <v>0</v>
      </c>
      <c r="K39" s="83"/>
      <c r="L39" s="24"/>
    </row>
    <row r="40" spans="2:12" s="197" customFormat="1" ht="14.4" hidden="1" customHeight="1" x14ac:dyDescent="0.2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4"/>
    </row>
    <row r="41" spans="2:12" hidden="1" x14ac:dyDescent="0.2"/>
    <row r="42" spans="2:12" hidden="1" x14ac:dyDescent="0.2"/>
    <row r="43" spans="2:12" hidden="1" x14ac:dyDescent="0.2"/>
    <row r="44" spans="2:12" s="197" customFormat="1" ht="6.9" customHeight="1" x14ac:dyDescent="0.2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4"/>
    </row>
    <row r="45" spans="2:12" s="197" customFormat="1" ht="24.9" customHeight="1" x14ac:dyDescent="0.2">
      <c r="B45" s="24"/>
      <c r="C45" s="18" t="s">
        <v>75</v>
      </c>
      <c r="L45" s="409" t="s">
        <v>875</v>
      </c>
    </row>
    <row r="46" spans="2:12" s="197" customFormat="1" ht="6.9" customHeight="1" x14ac:dyDescent="0.2">
      <c r="B46" s="24"/>
      <c r="L46" s="24"/>
    </row>
    <row r="47" spans="2:12" s="197" customFormat="1" ht="12" customHeight="1" x14ac:dyDescent="0.2">
      <c r="B47" s="24"/>
      <c r="C47" s="205" t="s">
        <v>13</v>
      </c>
      <c r="L47" s="24"/>
    </row>
    <row r="48" spans="2:12" s="197" customFormat="1" ht="16.5" customHeight="1" x14ac:dyDescent="0.2">
      <c r="B48" s="24"/>
      <c r="E48" s="621" t="s">
        <v>707</v>
      </c>
      <c r="F48" s="622"/>
      <c r="G48" s="622"/>
      <c r="H48" s="622"/>
      <c r="L48" s="24"/>
    </row>
    <row r="49" spans="2:47" s="197" customFormat="1" ht="12" customHeight="1" x14ac:dyDescent="0.2">
      <c r="B49" s="24"/>
      <c r="C49" s="205" t="s">
        <v>74</v>
      </c>
      <c r="L49" s="24"/>
    </row>
    <row r="50" spans="2:47" s="197" customFormat="1" ht="16.5" customHeight="1" x14ac:dyDescent="0.2">
      <c r="B50" s="24"/>
      <c r="E50" s="603" t="s">
        <v>868</v>
      </c>
      <c r="F50" s="577"/>
      <c r="G50" s="577"/>
      <c r="H50" s="577"/>
      <c r="L50" s="24"/>
    </row>
    <row r="51" spans="2:47" s="197" customFormat="1" ht="6.9" customHeight="1" x14ac:dyDescent="0.2">
      <c r="B51" s="24"/>
      <c r="L51" s="24"/>
    </row>
    <row r="52" spans="2:47" s="197" customFormat="1" ht="12" customHeight="1" x14ac:dyDescent="0.2">
      <c r="B52" s="24"/>
      <c r="C52" s="205" t="s">
        <v>16</v>
      </c>
      <c r="E52" s="197" t="str">
        <f>'SO 02.1_852_9-11'!$E$52</f>
        <v>LOVOSICE</v>
      </c>
      <c r="F52" s="199" t="str">
        <f>F12</f>
        <v xml:space="preserve"> </v>
      </c>
      <c r="I52" s="205" t="s">
        <v>18</v>
      </c>
      <c r="J52" s="204" t="str">
        <f>IF(J12="","",J12)</f>
        <v>22.2.2019</v>
      </c>
      <c r="L52" s="24"/>
    </row>
    <row r="53" spans="2:47" s="197" customFormat="1" ht="6.9" customHeight="1" x14ac:dyDescent="0.2">
      <c r="B53" s="24"/>
      <c r="L53" s="24"/>
    </row>
    <row r="54" spans="2:47" s="197" customFormat="1" ht="13.65" customHeight="1" x14ac:dyDescent="0.2">
      <c r="B54" s="24"/>
      <c r="C54" s="205" t="s">
        <v>19</v>
      </c>
      <c r="F54" s="199" t="str">
        <f>E15</f>
        <v xml:space="preserve"> </v>
      </c>
      <c r="I54" s="205" t="s">
        <v>23</v>
      </c>
      <c r="J54" s="201" t="str">
        <f>E21</f>
        <v xml:space="preserve"> </v>
      </c>
      <c r="L54" s="24"/>
    </row>
    <row r="55" spans="2:47" s="197" customFormat="1" ht="13.65" customHeight="1" x14ac:dyDescent="0.2">
      <c r="B55" s="24"/>
      <c r="C55" s="205" t="s">
        <v>22</v>
      </c>
      <c r="F55" s="199" t="str">
        <f>IF(E18="","",E18)</f>
        <v xml:space="preserve"> </v>
      </c>
      <c r="I55" s="205" t="s">
        <v>25</v>
      </c>
      <c r="J55" s="201" t="str">
        <f>E24</f>
        <v>PS 0401 Liberec</v>
      </c>
      <c r="L55" s="24"/>
    </row>
    <row r="56" spans="2:47" s="197" customFormat="1" ht="10.35" customHeight="1" x14ac:dyDescent="0.2">
      <c r="B56" s="24"/>
      <c r="L56" s="24"/>
    </row>
    <row r="57" spans="2:47" s="197" customFormat="1" ht="29.25" customHeight="1" x14ac:dyDescent="0.2">
      <c r="B57" s="24"/>
      <c r="C57" s="84" t="s">
        <v>76</v>
      </c>
      <c r="D57" s="78"/>
      <c r="E57" s="78"/>
      <c r="F57" s="78"/>
      <c r="G57" s="78"/>
      <c r="H57" s="78"/>
      <c r="I57" s="78"/>
      <c r="J57" s="85" t="s">
        <v>77</v>
      </c>
      <c r="K57" s="78"/>
      <c r="L57" s="24"/>
    </row>
    <row r="58" spans="2:47" s="197" customFormat="1" ht="10.35" customHeight="1" x14ac:dyDescent="0.2">
      <c r="B58" s="24"/>
      <c r="L58" s="24"/>
    </row>
    <row r="59" spans="2:47" s="197" customFormat="1" ht="22.95" customHeight="1" x14ac:dyDescent="0.2">
      <c r="B59" s="24"/>
      <c r="C59" s="86" t="s">
        <v>78</v>
      </c>
      <c r="D59" s="267"/>
      <c r="E59" s="267"/>
      <c r="F59" s="267"/>
      <c r="G59" s="267"/>
      <c r="H59" s="267"/>
      <c r="I59" s="267"/>
      <c r="J59" s="265">
        <f>SUM(J60:J64)</f>
        <v>0</v>
      </c>
      <c r="L59" s="176"/>
      <c r="AU59" s="199" t="s">
        <v>79</v>
      </c>
    </row>
    <row r="60" spans="2:47" s="7" customFormat="1" ht="24.9" customHeight="1" x14ac:dyDescent="0.2">
      <c r="B60" s="87"/>
      <c r="D60" s="88" t="s">
        <v>624</v>
      </c>
      <c r="E60" s="89"/>
      <c r="F60" s="89"/>
      <c r="G60" s="89"/>
      <c r="H60" s="89"/>
      <c r="I60" s="89"/>
      <c r="J60" s="90">
        <f>SUM(J85)</f>
        <v>0</v>
      </c>
      <c r="L60" s="87"/>
    </row>
    <row r="61" spans="2:47" s="8" customFormat="1" ht="19.95" customHeight="1" x14ac:dyDescent="0.2">
      <c r="B61" s="91"/>
      <c r="C61" s="7"/>
      <c r="D61" s="88" t="s">
        <v>625</v>
      </c>
      <c r="E61" s="89"/>
      <c r="F61" s="89"/>
      <c r="G61" s="89"/>
      <c r="H61" s="89"/>
      <c r="I61" s="89"/>
      <c r="J61" s="90">
        <f>SUM(J101)</f>
        <v>0</v>
      </c>
      <c r="L61" s="91"/>
    </row>
    <row r="62" spans="2:47" s="8" customFormat="1" ht="19.95" customHeight="1" x14ac:dyDescent="0.2">
      <c r="B62" s="91"/>
      <c r="C62" s="7"/>
      <c r="D62" s="88" t="s">
        <v>626</v>
      </c>
      <c r="E62" s="89"/>
      <c r="F62" s="89"/>
      <c r="G62" s="89"/>
      <c r="H62" s="89"/>
      <c r="I62" s="89"/>
      <c r="J62" s="90">
        <f>SUM(J142)</f>
        <v>0</v>
      </c>
      <c r="L62" s="91"/>
    </row>
    <row r="63" spans="2:47" s="8" customFormat="1" ht="19.95" customHeight="1" x14ac:dyDescent="0.2">
      <c r="B63" s="91"/>
      <c r="D63" s="88" t="s">
        <v>495</v>
      </c>
      <c r="E63" s="364"/>
      <c r="F63" s="364"/>
      <c r="G63" s="364"/>
      <c r="H63" s="364"/>
      <c r="I63" s="364"/>
      <c r="J63" s="331">
        <f>SUM(J148)</f>
        <v>0</v>
      </c>
      <c r="L63" s="91"/>
    </row>
    <row r="64" spans="2:47" s="7" customFormat="1" ht="24.9" customHeight="1" x14ac:dyDescent="0.2">
      <c r="B64" s="87"/>
      <c r="C64" s="267"/>
      <c r="D64" s="377" t="s">
        <v>496</v>
      </c>
      <c r="E64" s="364"/>
      <c r="F64" s="364"/>
      <c r="G64" s="364"/>
      <c r="H64" s="364"/>
      <c r="I64" s="364"/>
      <c r="J64" s="331">
        <f>SUM(J156)</f>
        <v>0</v>
      </c>
      <c r="L64" s="87"/>
    </row>
    <row r="65" spans="2:12" s="197" customFormat="1" ht="21.75" customHeight="1" x14ac:dyDescent="0.2">
      <c r="B65" s="24"/>
      <c r="L65" s="24"/>
    </row>
    <row r="66" spans="2:12" s="197" customFormat="1" ht="6.9" customHeight="1" x14ac:dyDescent="0.2"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24"/>
    </row>
    <row r="70" spans="2:12" s="197" customFormat="1" ht="6.9" customHeight="1" x14ac:dyDescent="0.2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24"/>
    </row>
    <row r="71" spans="2:12" s="197" customFormat="1" ht="24.9" customHeight="1" x14ac:dyDescent="0.2">
      <c r="B71" s="24"/>
      <c r="C71" s="18" t="s">
        <v>95</v>
      </c>
      <c r="L71" s="24"/>
    </row>
    <row r="72" spans="2:12" s="197" customFormat="1" ht="6.9" customHeight="1" x14ac:dyDescent="0.2">
      <c r="B72" s="24"/>
      <c r="L72" s="24"/>
    </row>
    <row r="73" spans="2:12" s="197" customFormat="1" ht="12" customHeight="1" x14ac:dyDescent="0.2">
      <c r="B73" s="24"/>
      <c r="C73" s="205" t="s">
        <v>13</v>
      </c>
      <c r="L73" s="24"/>
    </row>
    <row r="74" spans="2:12" s="197" customFormat="1" ht="16.5" customHeight="1" x14ac:dyDescent="0.2">
      <c r="B74" s="24"/>
      <c r="E74" s="621" t="s">
        <v>707</v>
      </c>
      <c r="F74" s="622"/>
      <c r="G74" s="622"/>
      <c r="H74" s="622"/>
      <c r="L74" s="24"/>
    </row>
    <row r="75" spans="2:12" s="197" customFormat="1" ht="12" customHeight="1" x14ac:dyDescent="0.2">
      <c r="B75" s="24"/>
      <c r="C75" s="205" t="s">
        <v>74</v>
      </c>
      <c r="L75" s="24"/>
    </row>
    <row r="76" spans="2:12" s="197" customFormat="1" ht="16.5" customHeight="1" x14ac:dyDescent="0.2">
      <c r="B76" s="24"/>
      <c r="E76" s="603" t="str">
        <f t="shared" ref="E76" si="0">$E$50</f>
        <v xml:space="preserve">SO 02.5  -   DPS  č.p. 867/31-29       </v>
      </c>
      <c r="F76" s="577"/>
      <c r="G76" s="577"/>
      <c r="H76" s="577"/>
      <c r="L76" s="24"/>
    </row>
    <row r="77" spans="2:12" s="197" customFormat="1" ht="6.9" customHeight="1" x14ac:dyDescent="0.2">
      <c r="B77" s="24"/>
      <c r="L77" s="24"/>
    </row>
    <row r="78" spans="2:12" s="197" customFormat="1" ht="12" customHeight="1" x14ac:dyDescent="0.2">
      <c r="B78" s="24"/>
      <c r="C78" s="205" t="s">
        <v>16</v>
      </c>
      <c r="E78" s="197" t="str">
        <f>'SO 02.1_852_9-11'!$E$52</f>
        <v>LOVOSICE</v>
      </c>
      <c r="F78" s="199" t="str">
        <f>F12</f>
        <v xml:space="preserve"> </v>
      </c>
      <c r="I78" s="205" t="s">
        <v>18</v>
      </c>
      <c r="J78" s="204" t="str">
        <f>IF(J12="","",J12)</f>
        <v>22.2.2019</v>
      </c>
      <c r="L78" s="24"/>
    </row>
    <row r="79" spans="2:12" s="197" customFormat="1" ht="6.9" customHeight="1" x14ac:dyDescent="0.2">
      <c r="B79" s="24"/>
      <c r="L79" s="24"/>
    </row>
    <row r="80" spans="2:12" s="197" customFormat="1" ht="13.65" customHeight="1" x14ac:dyDescent="0.2">
      <c r="B80" s="24"/>
      <c r="C80" s="205" t="s">
        <v>19</v>
      </c>
      <c r="F80" s="199" t="str">
        <f>E15</f>
        <v xml:space="preserve"> </v>
      </c>
      <c r="I80" s="205" t="s">
        <v>23</v>
      </c>
      <c r="J80" s="201" t="str">
        <f>E21</f>
        <v xml:space="preserve"> </v>
      </c>
      <c r="L80" s="24"/>
    </row>
    <row r="81" spans="2:65" s="197" customFormat="1" ht="13.65" customHeight="1" x14ac:dyDescent="0.2">
      <c r="B81" s="24"/>
      <c r="C81" s="205" t="s">
        <v>22</v>
      </c>
      <c r="F81" s="199" t="str">
        <f>IF(E18="","",E18)</f>
        <v xml:space="preserve"> </v>
      </c>
      <c r="I81" s="205" t="s">
        <v>25</v>
      </c>
      <c r="J81" s="201" t="str">
        <f>E24</f>
        <v>PS 0401 Liberec</v>
      </c>
      <c r="L81" s="24"/>
    </row>
    <row r="82" spans="2:65" s="197" customFormat="1" ht="10.35" customHeight="1" x14ac:dyDescent="0.2">
      <c r="B82" s="24"/>
      <c r="L82" s="24"/>
    </row>
    <row r="83" spans="2:65" s="9" customFormat="1" ht="29.25" customHeight="1" x14ac:dyDescent="0.2">
      <c r="B83" s="95"/>
      <c r="C83" s="96" t="s">
        <v>96</v>
      </c>
      <c r="D83" s="97" t="s">
        <v>46</v>
      </c>
      <c r="E83" s="97" t="s">
        <v>42</v>
      </c>
      <c r="F83" s="97" t="s">
        <v>43</v>
      </c>
      <c r="G83" s="97" t="s">
        <v>97</v>
      </c>
      <c r="H83" s="97" t="s">
        <v>98</v>
      </c>
      <c r="I83" s="97" t="s">
        <v>99</v>
      </c>
      <c r="J83" s="97" t="s">
        <v>77</v>
      </c>
      <c r="K83" s="98" t="s">
        <v>100</v>
      </c>
      <c r="L83" s="95"/>
      <c r="M83" s="50" t="s">
        <v>1</v>
      </c>
      <c r="N83" s="51" t="s">
        <v>31</v>
      </c>
      <c r="O83" s="51" t="s">
        <v>101</v>
      </c>
      <c r="P83" s="51" t="s">
        <v>102</v>
      </c>
      <c r="Q83" s="51" t="s">
        <v>103</v>
      </c>
      <c r="R83" s="51" t="s">
        <v>104</v>
      </c>
      <c r="S83" s="51" t="s">
        <v>105</v>
      </c>
      <c r="T83" s="52" t="s">
        <v>106</v>
      </c>
    </row>
    <row r="84" spans="2:65" s="197" customFormat="1" ht="22.95" customHeight="1" x14ac:dyDescent="0.3">
      <c r="B84" s="24"/>
      <c r="C84" s="55" t="s">
        <v>107</v>
      </c>
      <c r="J84" s="99">
        <f>SUM(J85,J101,J142,J148,J156,J160)</f>
        <v>0</v>
      </c>
      <c r="L84" s="24"/>
      <c r="M84" s="53"/>
      <c r="N84" s="42"/>
      <c r="O84" s="42"/>
      <c r="P84" s="100">
        <f>P85+P101+P142</f>
        <v>42.006999999999998</v>
      </c>
      <c r="Q84" s="42"/>
      <c r="R84" s="100">
        <f>R85+R101+R142</f>
        <v>21.285130000000002</v>
      </c>
      <c r="S84" s="42"/>
      <c r="T84" s="101">
        <f>T85+T101+T142</f>
        <v>1.6119999999999999E-2</v>
      </c>
      <c r="AT84" s="199" t="s">
        <v>60</v>
      </c>
      <c r="AU84" s="199" t="s">
        <v>79</v>
      </c>
      <c r="BK84" s="102">
        <f>BK85+BK101+BK142</f>
        <v>0</v>
      </c>
    </row>
    <row r="85" spans="2:65" s="10" customFormat="1" ht="25.95" customHeight="1" x14ac:dyDescent="0.25">
      <c r="B85" s="103"/>
      <c r="C85" s="177"/>
      <c r="D85" s="225" t="s">
        <v>60</v>
      </c>
      <c r="E85" s="227" t="s">
        <v>108</v>
      </c>
      <c r="F85" s="227" t="s">
        <v>627</v>
      </c>
      <c r="G85" s="177"/>
      <c r="H85" s="177"/>
      <c r="I85" s="177"/>
      <c r="J85" s="255">
        <f>SUM(J86,J92)</f>
        <v>0</v>
      </c>
      <c r="L85" s="103"/>
      <c r="M85" s="107"/>
      <c r="N85" s="108"/>
      <c r="O85" s="108"/>
      <c r="P85" s="109">
        <f>P92+P94+P98</f>
        <v>15.532999999999999</v>
      </c>
      <c r="Q85" s="108"/>
      <c r="R85" s="109">
        <f>R92+R94+R98</f>
        <v>0.29836999999999997</v>
      </c>
      <c r="S85" s="108"/>
      <c r="T85" s="110">
        <f>T92+T94+T98</f>
        <v>0</v>
      </c>
      <c r="AR85" s="104" t="s">
        <v>67</v>
      </c>
      <c r="AT85" s="111" t="s">
        <v>60</v>
      </c>
      <c r="AU85" s="111" t="s">
        <v>61</v>
      </c>
      <c r="AY85" s="104" t="s">
        <v>110</v>
      </c>
      <c r="BK85" s="112">
        <f>BK92+BK94+BK98</f>
        <v>0</v>
      </c>
    </row>
    <row r="86" spans="2:65" s="10" customFormat="1" ht="16.5" customHeight="1" x14ac:dyDescent="0.25">
      <c r="B86" s="103"/>
      <c r="C86" s="332"/>
      <c r="D86" s="333" t="s">
        <v>60</v>
      </c>
      <c r="E86" s="351" t="s">
        <v>158</v>
      </c>
      <c r="F86" s="351" t="s">
        <v>498</v>
      </c>
      <c r="G86" s="332"/>
      <c r="H86" s="332"/>
      <c r="I86" s="332"/>
      <c r="J86" s="330">
        <f>SUM(J87:J91)</f>
        <v>0</v>
      </c>
      <c r="L86" s="103"/>
      <c r="M86" s="107"/>
      <c r="N86" s="108"/>
      <c r="O86" s="108"/>
      <c r="P86" s="109"/>
      <c r="Q86" s="108"/>
      <c r="R86" s="109"/>
      <c r="S86" s="108"/>
      <c r="T86" s="110"/>
      <c r="AR86" s="104"/>
      <c r="AT86" s="111"/>
      <c r="AU86" s="111"/>
      <c r="AY86" s="104"/>
      <c r="BK86" s="112"/>
    </row>
    <row r="87" spans="2:65" s="10" customFormat="1" ht="16.5" customHeight="1" x14ac:dyDescent="0.2">
      <c r="B87" s="103"/>
      <c r="C87" s="301" t="s">
        <v>67</v>
      </c>
      <c r="D87" s="301" t="s">
        <v>112</v>
      </c>
      <c r="E87" s="337" t="s">
        <v>337</v>
      </c>
      <c r="F87" s="338" t="s">
        <v>338</v>
      </c>
      <c r="G87" s="339" t="s">
        <v>243</v>
      </c>
      <c r="H87" s="340">
        <v>130</v>
      </c>
      <c r="I87" s="341"/>
      <c r="J87" s="341">
        <f>ROUND(I87*H87,2)</f>
        <v>0</v>
      </c>
      <c r="K87" s="162" t="s">
        <v>505</v>
      </c>
      <c r="L87" s="103"/>
      <c r="M87" s="107"/>
      <c r="N87" s="108"/>
      <c r="O87" s="108"/>
      <c r="P87" s="109"/>
      <c r="Q87" s="108"/>
      <c r="R87" s="109"/>
      <c r="S87" s="108"/>
      <c r="T87" s="110"/>
      <c r="AR87" s="104"/>
      <c r="AT87" s="111"/>
      <c r="AU87" s="111"/>
      <c r="AY87" s="104"/>
      <c r="BK87" s="112"/>
    </row>
    <row r="88" spans="2:65" s="10" customFormat="1" ht="16.5" customHeight="1" x14ac:dyDescent="0.2">
      <c r="B88" s="103"/>
      <c r="C88" s="342"/>
      <c r="D88" s="343" t="s">
        <v>118</v>
      </c>
      <c r="E88" s="344" t="s">
        <v>1</v>
      </c>
      <c r="F88" s="345" t="s">
        <v>841</v>
      </c>
      <c r="G88" s="342"/>
      <c r="H88" s="346">
        <v>31</v>
      </c>
      <c r="I88" s="342"/>
      <c r="J88" s="342"/>
      <c r="L88" s="103"/>
      <c r="M88" s="107"/>
      <c r="N88" s="108"/>
      <c r="O88" s="108"/>
      <c r="P88" s="109"/>
      <c r="Q88" s="108"/>
      <c r="R88" s="109"/>
      <c r="S88" s="108"/>
      <c r="T88" s="110"/>
      <c r="AR88" s="104"/>
      <c r="AT88" s="111"/>
      <c r="AU88" s="111"/>
      <c r="AY88" s="104"/>
      <c r="BK88" s="112"/>
    </row>
    <row r="89" spans="2:65" s="10" customFormat="1" ht="16.5" customHeight="1" x14ac:dyDescent="0.2">
      <c r="B89" s="103"/>
      <c r="C89" s="342"/>
      <c r="D89" s="343" t="s">
        <v>118</v>
      </c>
      <c r="E89" s="344" t="s">
        <v>1</v>
      </c>
      <c r="F89" s="345" t="s">
        <v>842</v>
      </c>
      <c r="G89" s="342"/>
      <c r="H89" s="346">
        <v>99</v>
      </c>
      <c r="I89" s="342"/>
      <c r="J89" s="342"/>
      <c r="L89" s="103"/>
      <c r="M89" s="107"/>
      <c r="N89" s="108"/>
      <c r="O89" s="108"/>
      <c r="P89" s="109"/>
      <c r="Q89" s="108"/>
      <c r="R89" s="109"/>
      <c r="S89" s="108"/>
      <c r="T89" s="110"/>
      <c r="AR89" s="104"/>
      <c r="AT89" s="111"/>
      <c r="AU89" s="111"/>
      <c r="AY89" s="104"/>
      <c r="BK89" s="112"/>
    </row>
    <row r="90" spans="2:65" s="10" customFormat="1" ht="16.5" customHeight="1" x14ac:dyDescent="0.2">
      <c r="B90" s="103"/>
      <c r="C90" s="347"/>
      <c r="D90" s="343" t="s">
        <v>118</v>
      </c>
      <c r="E90" s="348" t="s">
        <v>1</v>
      </c>
      <c r="F90" s="349" t="s">
        <v>123</v>
      </c>
      <c r="G90" s="347"/>
      <c r="H90" s="350">
        <v>130</v>
      </c>
      <c r="I90" s="347"/>
      <c r="J90" s="347"/>
      <c r="L90" s="103"/>
      <c r="M90" s="107"/>
      <c r="N90" s="108"/>
      <c r="O90" s="108"/>
      <c r="P90" s="109"/>
      <c r="Q90" s="108"/>
      <c r="R90" s="109"/>
      <c r="S90" s="108"/>
      <c r="T90" s="110"/>
      <c r="AR90" s="104"/>
      <c r="AT90" s="111"/>
      <c r="AU90" s="111"/>
      <c r="AY90" s="104"/>
      <c r="BK90" s="112"/>
    </row>
    <row r="91" spans="2:65" s="10" customFormat="1" ht="16.5" customHeight="1" x14ac:dyDescent="0.2">
      <c r="B91" s="103"/>
      <c r="C91" s="301">
        <v>2</v>
      </c>
      <c r="D91" s="301" t="s">
        <v>112</v>
      </c>
      <c r="E91" s="337" t="s">
        <v>341</v>
      </c>
      <c r="F91" s="338" t="s">
        <v>342</v>
      </c>
      <c r="G91" s="339" t="s">
        <v>243</v>
      </c>
      <c r="H91" s="340">
        <v>130</v>
      </c>
      <c r="I91" s="341"/>
      <c r="J91" s="341">
        <f>ROUND(I91*H91,2)</f>
        <v>0</v>
      </c>
      <c r="K91" s="217" t="s">
        <v>505</v>
      </c>
      <c r="L91" s="103"/>
      <c r="M91" s="107"/>
      <c r="N91" s="108"/>
      <c r="O91" s="108"/>
      <c r="P91" s="109"/>
      <c r="Q91" s="108"/>
      <c r="R91" s="109"/>
      <c r="S91" s="108"/>
      <c r="T91" s="110"/>
      <c r="AR91" s="104"/>
      <c r="AT91" s="111"/>
      <c r="AU91" s="111"/>
      <c r="AY91" s="104"/>
      <c r="BK91" s="112"/>
    </row>
    <row r="92" spans="2:65" s="10" customFormat="1" ht="16.5" customHeight="1" x14ac:dyDescent="0.25">
      <c r="B92" s="103"/>
      <c r="C92" s="177"/>
      <c r="D92" s="225" t="s">
        <v>60</v>
      </c>
      <c r="E92" s="226" t="s">
        <v>128</v>
      </c>
      <c r="F92" s="226" t="s">
        <v>628</v>
      </c>
      <c r="G92" s="177"/>
      <c r="H92" s="177"/>
      <c r="I92" s="177"/>
      <c r="J92" s="256">
        <f>SUM(J93:J98)</f>
        <v>0</v>
      </c>
      <c r="K92" s="177"/>
      <c r="L92" s="103"/>
      <c r="M92" s="107"/>
      <c r="N92" s="108"/>
      <c r="O92" s="108"/>
      <c r="P92" s="109">
        <f>P93</f>
        <v>0.52500000000000002</v>
      </c>
      <c r="Q92" s="108"/>
      <c r="R92" s="109">
        <f>R93</f>
        <v>6.9169999999999995E-2</v>
      </c>
      <c r="S92" s="108"/>
      <c r="T92" s="110">
        <f>T93</f>
        <v>0</v>
      </c>
      <c r="AR92" s="104" t="s">
        <v>67</v>
      </c>
      <c r="AT92" s="111" t="s">
        <v>60</v>
      </c>
      <c r="AU92" s="111" t="s">
        <v>67</v>
      </c>
      <c r="AY92" s="104" t="s">
        <v>110</v>
      </c>
      <c r="BK92" s="112">
        <f>BK93</f>
        <v>0</v>
      </c>
    </row>
    <row r="93" spans="2:65" s="197" customFormat="1" ht="16.5" customHeight="1" x14ac:dyDescent="0.2">
      <c r="B93" s="115"/>
      <c r="C93" s="181">
        <v>3</v>
      </c>
      <c r="D93" s="181" t="s">
        <v>112</v>
      </c>
      <c r="E93" s="216" t="s">
        <v>723</v>
      </c>
      <c r="F93" s="217" t="s">
        <v>724</v>
      </c>
      <c r="G93" s="218" t="s">
        <v>312</v>
      </c>
      <c r="H93" s="215">
        <v>1</v>
      </c>
      <c r="I93" s="179"/>
      <c r="J93" s="179">
        <f t="shared" ref="J93:J96" si="1">ROUND(I93*H93,2)</f>
        <v>0</v>
      </c>
      <c r="K93" s="217" t="s">
        <v>505</v>
      </c>
      <c r="L93" s="24"/>
      <c r="M93" s="195" t="s">
        <v>1</v>
      </c>
      <c r="N93" s="122" t="s">
        <v>32</v>
      </c>
      <c r="O93" s="123">
        <v>0.52500000000000002</v>
      </c>
      <c r="P93" s="123">
        <f>O93*H93</f>
        <v>0.52500000000000002</v>
      </c>
      <c r="Q93" s="123">
        <v>6.9169999999999995E-2</v>
      </c>
      <c r="R93" s="123">
        <f>Q93*H93</f>
        <v>6.9169999999999995E-2</v>
      </c>
      <c r="S93" s="123">
        <v>0</v>
      </c>
      <c r="T93" s="124">
        <f>S93*H93</f>
        <v>0</v>
      </c>
      <c r="AR93" s="199" t="s">
        <v>116</v>
      </c>
      <c r="AT93" s="199" t="s">
        <v>112</v>
      </c>
      <c r="AU93" s="199" t="s">
        <v>69</v>
      </c>
      <c r="AY93" s="199" t="s">
        <v>110</v>
      </c>
      <c r="BE93" s="125">
        <f>IF(N93="základní",J93,0)</f>
        <v>0</v>
      </c>
      <c r="BF93" s="125">
        <f>IF(N93="snížená",J93,0)</f>
        <v>0</v>
      </c>
      <c r="BG93" s="125">
        <f>IF(N93="zákl. přenesená",J93,0)</f>
        <v>0</v>
      </c>
      <c r="BH93" s="125">
        <f>IF(N93="sníž. přenesená",J93,0)</f>
        <v>0</v>
      </c>
      <c r="BI93" s="125">
        <f>IF(N93="nulová",J93,0)</f>
        <v>0</v>
      </c>
      <c r="BJ93" s="199" t="s">
        <v>67</v>
      </c>
      <c r="BK93" s="125">
        <f>ROUND(I93*H93,2)</f>
        <v>0</v>
      </c>
      <c r="BL93" s="199" t="s">
        <v>116</v>
      </c>
      <c r="BM93" s="199" t="s">
        <v>631</v>
      </c>
    </row>
    <row r="94" spans="2:65" s="10" customFormat="1" ht="16.5" customHeight="1" x14ac:dyDescent="0.2">
      <c r="B94" s="103"/>
      <c r="C94" s="219">
        <v>4</v>
      </c>
      <c r="D94" s="219" t="s">
        <v>112</v>
      </c>
      <c r="E94" s="220" t="s">
        <v>726</v>
      </c>
      <c r="F94" s="221" t="s">
        <v>727</v>
      </c>
      <c r="G94" s="222" t="s">
        <v>312</v>
      </c>
      <c r="H94" s="223">
        <v>1</v>
      </c>
      <c r="I94" s="224"/>
      <c r="J94" s="224">
        <f t="shared" si="1"/>
        <v>0</v>
      </c>
      <c r="K94" s="217" t="s">
        <v>505</v>
      </c>
      <c r="L94" s="103"/>
      <c r="M94" s="107"/>
      <c r="N94" s="108"/>
      <c r="O94" s="108"/>
      <c r="P94" s="109">
        <f>SUM(P95:P97)</f>
        <v>15.007999999999999</v>
      </c>
      <c r="Q94" s="108"/>
      <c r="R94" s="109">
        <f>SUM(R95:R97)</f>
        <v>0.22919999999999999</v>
      </c>
      <c r="S94" s="108"/>
      <c r="T94" s="110">
        <f>SUM(T95:T97)</f>
        <v>0</v>
      </c>
      <c r="AR94" s="104" t="s">
        <v>67</v>
      </c>
      <c r="AT94" s="111" t="s">
        <v>60</v>
      </c>
      <c r="AU94" s="111" t="s">
        <v>67</v>
      </c>
      <c r="AY94" s="104" t="s">
        <v>110</v>
      </c>
      <c r="BK94" s="112">
        <f>SUM(BK95:BK97)</f>
        <v>0</v>
      </c>
    </row>
    <row r="95" spans="2:65" s="197" customFormat="1" ht="16.5" customHeight="1" x14ac:dyDescent="0.2">
      <c r="B95" s="115"/>
      <c r="C95" s="181">
        <v>5</v>
      </c>
      <c r="D95" s="181" t="s">
        <v>112</v>
      </c>
      <c r="E95" s="216" t="s">
        <v>721</v>
      </c>
      <c r="F95" s="217" t="s">
        <v>722</v>
      </c>
      <c r="G95" s="218" t="s">
        <v>243</v>
      </c>
      <c r="H95" s="215">
        <v>4</v>
      </c>
      <c r="I95" s="179"/>
      <c r="J95" s="179">
        <f t="shared" si="1"/>
        <v>0</v>
      </c>
      <c r="K95" s="217" t="s">
        <v>505</v>
      </c>
      <c r="L95" s="24"/>
      <c r="M95" s="195" t="s">
        <v>1</v>
      </c>
      <c r="N95" s="122" t="s">
        <v>32</v>
      </c>
      <c r="O95" s="123">
        <v>1.607</v>
      </c>
      <c r="P95" s="123">
        <f>O95*H95</f>
        <v>6.4279999999999999</v>
      </c>
      <c r="Q95" s="123">
        <v>4.684E-2</v>
      </c>
      <c r="R95" s="123">
        <f>Q95*H95</f>
        <v>0.18736</v>
      </c>
      <c r="S95" s="123">
        <v>0</v>
      </c>
      <c r="T95" s="124">
        <f>S95*H95</f>
        <v>0</v>
      </c>
      <c r="AR95" s="199" t="s">
        <v>116</v>
      </c>
      <c r="AT95" s="199" t="s">
        <v>112</v>
      </c>
      <c r="AU95" s="199" t="s">
        <v>69</v>
      </c>
      <c r="AY95" s="199" t="s">
        <v>110</v>
      </c>
      <c r="BE95" s="125">
        <f>IF(N95="základní",J95,0)</f>
        <v>0</v>
      </c>
      <c r="BF95" s="125">
        <f>IF(N95="snížená",J95,0)</f>
        <v>0</v>
      </c>
      <c r="BG95" s="125">
        <f>IF(N95="zákl. přenesená",J95,0)</f>
        <v>0</v>
      </c>
      <c r="BH95" s="125">
        <f>IF(N95="sníž. přenesená",J95,0)</f>
        <v>0</v>
      </c>
      <c r="BI95" s="125">
        <f>IF(N95="nulová",J95,0)</f>
        <v>0</v>
      </c>
      <c r="BJ95" s="199" t="s">
        <v>67</v>
      </c>
      <c r="BK95" s="125">
        <f>ROUND(I95*H95,2)</f>
        <v>0</v>
      </c>
      <c r="BL95" s="199" t="s">
        <v>116</v>
      </c>
      <c r="BM95" s="199" t="s">
        <v>635</v>
      </c>
    </row>
    <row r="96" spans="2:65" s="197" customFormat="1" ht="16.5" customHeight="1" x14ac:dyDescent="0.2">
      <c r="B96" s="115"/>
      <c r="C96" s="181">
        <v>6</v>
      </c>
      <c r="D96" s="181" t="s">
        <v>112</v>
      </c>
      <c r="E96" s="216" t="s">
        <v>714</v>
      </c>
      <c r="F96" s="217" t="s">
        <v>715</v>
      </c>
      <c r="G96" s="218" t="s">
        <v>461</v>
      </c>
      <c r="H96" s="215">
        <v>4</v>
      </c>
      <c r="I96" s="179"/>
      <c r="J96" s="179">
        <f t="shared" si="1"/>
        <v>0</v>
      </c>
      <c r="K96" s="180" t="s">
        <v>607</v>
      </c>
      <c r="L96" s="147"/>
      <c r="M96" s="148" t="s">
        <v>1</v>
      </c>
      <c r="N96" s="149" t="s">
        <v>32</v>
      </c>
      <c r="O96" s="123">
        <v>0</v>
      </c>
      <c r="P96" s="123">
        <f>O96*H96</f>
        <v>0</v>
      </c>
      <c r="Q96" s="123">
        <v>1.04E-2</v>
      </c>
      <c r="R96" s="123">
        <f>Q96*H96</f>
        <v>4.1599999999999998E-2</v>
      </c>
      <c r="S96" s="123">
        <v>0</v>
      </c>
      <c r="T96" s="124">
        <f>S96*H96</f>
        <v>0</v>
      </c>
      <c r="AR96" s="199" t="s">
        <v>158</v>
      </c>
      <c r="AT96" s="199" t="s">
        <v>184</v>
      </c>
      <c r="AU96" s="199" t="s">
        <v>69</v>
      </c>
      <c r="AY96" s="199" t="s">
        <v>110</v>
      </c>
      <c r="BE96" s="125">
        <f>IF(N96="základní",J96,0)</f>
        <v>0</v>
      </c>
      <c r="BF96" s="125">
        <f>IF(N96="snížená",J96,0)</f>
        <v>0</v>
      </c>
      <c r="BG96" s="125">
        <f>IF(N96="zákl. přenesená",J96,0)</f>
        <v>0</v>
      </c>
      <c r="BH96" s="125">
        <f>IF(N96="sníž. přenesená",J96,0)</f>
        <v>0</v>
      </c>
      <c r="BI96" s="125">
        <f>IF(N96="nulová",J96,0)</f>
        <v>0</v>
      </c>
      <c r="BJ96" s="199" t="s">
        <v>67</v>
      </c>
      <c r="BK96" s="125">
        <f>ROUND(I96*H96,2)</f>
        <v>0</v>
      </c>
      <c r="BL96" s="199" t="s">
        <v>116</v>
      </c>
      <c r="BM96" s="199" t="s">
        <v>638</v>
      </c>
    </row>
    <row r="97" spans="2:65" s="197" customFormat="1" ht="16.5" customHeight="1" x14ac:dyDescent="0.2">
      <c r="B97" s="115"/>
      <c r="C97" s="219">
        <v>7</v>
      </c>
      <c r="D97" s="219" t="s">
        <v>184</v>
      </c>
      <c r="E97" s="220" t="s">
        <v>717</v>
      </c>
      <c r="F97" s="221" t="s">
        <v>718</v>
      </c>
      <c r="G97" s="222" t="s">
        <v>461</v>
      </c>
      <c r="H97" s="223">
        <v>4</v>
      </c>
      <c r="I97" s="224"/>
      <c r="J97" s="224">
        <f>ROUND(I97*H97,2)</f>
        <v>0</v>
      </c>
      <c r="K97" s="221" t="s">
        <v>607</v>
      </c>
      <c r="L97" s="24"/>
      <c r="M97" s="195" t="s">
        <v>1</v>
      </c>
      <c r="N97" s="122" t="s">
        <v>32</v>
      </c>
      <c r="O97" s="123">
        <v>2.145</v>
      </c>
      <c r="P97" s="123">
        <f>O97*H97</f>
        <v>8.58</v>
      </c>
      <c r="Q97" s="123">
        <v>6.0000000000000002E-5</v>
      </c>
      <c r="R97" s="123">
        <f>Q97*H97</f>
        <v>2.4000000000000001E-4</v>
      </c>
      <c r="S97" s="123">
        <v>0</v>
      </c>
      <c r="T97" s="124">
        <f>S97*H97</f>
        <v>0</v>
      </c>
      <c r="AR97" s="199" t="s">
        <v>199</v>
      </c>
      <c r="AT97" s="199" t="s">
        <v>112</v>
      </c>
      <c r="AU97" s="199" t="s">
        <v>69</v>
      </c>
      <c r="AY97" s="199" t="s">
        <v>110</v>
      </c>
      <c r="BE97" s="125">
        <f>IF(N97="základní",J97,0)</f>
        <v>0</v>
      </c>
      <c r="BF97" s="125">
        <f>IF(N97="snížená",J97,0)</f>
        <v>0</v>
      </c>
      <c r="BG97" s="125">
        <f>IF(N97="zákl. přenesená",J97,0)</f>
        <v>0</v>
      </c>
      <c r="BH97" s="125">
        <f>IF(N97="sníž. přenesená",J97,0)</f>
        <v>0</v>
      </c>
      <c r="BI97" s="125">
        <f>IF(N97="nulová",J97,0)</f>
        <v>0</v>
      </c>
      <c r="BJ97" s="199" t="s">
        <v>67</v>
      </c>
      <c r="BK97" s="125">
        <f>ROUND(I97*H97,2)</f>
        <v>0</v>
      </c>
      <c r="BL97" s="199" t="s">
        <v>199</v>
      </c>
      <c r="BM97" s="199" t="s">
        <v>641</v>
      </c>
    </row>
    <row r="98" spans="2:65" s="10" customFormat="1" ht="16.5" customHeight="1" x14ac:dyDescent="0.2">
      <c r="B98" s="103"/>
      <c r="C98" s="219">
        <v>8</v>
      </c>
      <c r="D98" s="219" t="s">
        <v>184</v>
      </c>
      <c r="E98" s="220" t="s">
        <v>719</v>
      </c>
      <c r="F98" s="221" t="s">
        <v>720</v>
      </c>
      <c r="G98" s="222" t="s">
        <v>243</v>
      </c>
      <c r="H98" s="223">
        <v>4</v>
      </c>
      <c r="I98" s="224"/>
      <c r="J98" s="224">
        <f>ROUND(I98*H98,2)</f>
        <v>0</v>
      </c>
      <c r="K98" s="221" t="s">
        <v>607</v>
      </c>
      <c r="L98" s="103"/>
      <c r="M98" s="107"/>
      <c r="N98" s="108"/>
      <c r="O98" s="108"/>
      <c r="P98" s="109">
        <f>SUM(P99:P100)</f>
        <v>0</v>
      </c>
      <c r="Q98" s="108"/>
      <c r="R98" s="109">
        <f>SUM(R99:R100)</f>
        <v>0</v>
      </c>
      <c r="S98" s="108"/>
      <c r="T98" s="110">
        <f>SUM(T99:T100)</f>
        <v>0</v>
      </c>
      <c r="AR98" s="104" t="s">
        <v>67</v>
      </c>
      <c r="AT98" s="111" t="s">
        <v>60</v>
      </c>
      <c r="AU98" s="111" t="s">
        <v>67</v>
      </c>
      <c r="AY98" s="104" t="s">
        <v>110</v>
      </c>
      <c r="BK98" s="112">
        <f>SUM(BK99:BK100)</f>
        <v>0</v>
      </c>
    </row>
    <row r="99" spans="2:65" s="197" customFormat="1" ht="16.5" customHeight="1" x14ac:dyDescent="0.2">
      <c r="B99" s="115"/>
      <c r="C99" s="181"/>
      <c r="D99" s="181"/>
      <c r="E99" s="182"/>
      <c r="F99" s="180"/>
      <c r="G99" s="183"/>
      <c r="H99" s="215"/>
      <c r="I99" s="179"/>
      <c r="J99" s="179"/>
      <c r="K99" s="180"/>
      <c r="L99" s="24"/>
      <c r="M99" s="195" t="s">
        <v>1</v>
      </c>
      <c r="N99" s="122" t="s">
        <v>32</v>
      </c>
      <c r="O99" s="123">
        <v>0.39100000000000001</v>
      </c>
      <c r="P99" s="123">
        <f>O99*H99</f>
        <v>0</v>
      </c>
      <c r="Q99" s="123">
        <v>0</v>
      </c>
      <c r="R99" s="123">
        <f>Q99*H99</f>
        <v>0</v>
      </c>
      <c r="S99" s="123">
        <v>3.1E-2</v>
      </c>
      <c r="T99" s="124">
        <f>S99*H99</f>
        <v>0</v>
      </c>
      <c r="AR99" s="199" t="s">
        <v>116</v>
      </c>
      <c r="AT99" s="199" t="s">
        <v>112</v>
      </c>
      <c r="AU99" s="199" t="s">
        <v>69</v>
      </c>
      <c r="AY99" s="199" t="s">
        <v>110</v>
      </c>
      <c r="BE99" s="125">
        <f>IF(N99="základní",J99,0)</f>
        <v>0</v>
      </c>
      <c r="BF99" s="125">
        <f>IF(N99="snížená",J99,0)</f>
        <v>0</v>
      </c>
      <c r="BG99" s="125">
        <f>IF(N99="zákl. přenesená",J99,0)</f>
        <v>0</v>
      </c>
      <c r="BH99" s="125">
        <f>IF(N99="sníž. přenesená",J99,0)</f>
        <v>0</v>
      </c>
      <c r="BI99" s="125">
        <f>IF(N99="nulová",J99,0)</f>
        <v>0</v>
      </c>
      <c r="BJ99" s="199" t="s">
        <v>67</v>
      </c>
      <c r="BK99" s="125">
        <f>ROUND(I99*H99,2)</f>
        <v>0</v>
      </c>
      <c r="BL99" s="199" t="s">
        <v>116</v>
      </c>
      <c r="BM99" s="199" t="s">
        <v>645</v>
      </c>
    </row>
    <row r="100" spans="2:65" s="197" customFormat="1" ht="16.5" customHeight="1" x14ac:dyDescent="0.2">
      <c r="B100" s="115"/>
      <c r="C100" s="177"/>
      <c r="D100" s="181"/>
      <c r="E100" s="182"/>
      <c r="F100" s="180"/>
      <c r="G100" s="183"/>
      <c r="H100" s="215"/>
      <c r="I100" s="179"/>
      <c r="J100" s="179"/>
      <c r="K100" s="180"/>
      <c r="L100" s="24"/>
      <c r="M100" s="195" t="s">
        <v>1</v>
      </c>
      <c r="N100" s="122" t="s">
        <v>32</v>
      </c>
      <c r="O100" s="123">
        <v>0.505</v>
      </c>
      <c r="P100" s="123">
        <f>O100*H100</f>
        <v>0</v>
      </c>
      <c r="Q100" s="123">
        <v>5.3400000000000001E-3</v>
      </c>
      <c r="R100" s="123">
        <f>Q100*H100</f>
        <v>0</v>
      </c>
      <c r="S100" s="123">
        <v>0</v>
      </c>
      <c r="T100" s="124">
        <f>S100*H100</f>
        <v>0</v>
      </c>
      <c r="AR100" s="199" t="s">
        <v>116</v>
      </c>
      <c r="AT100" s="199" t="s">
        <v>112</v>
      </c>
      <c r="AU100" s="199" t="s">
        <v>69</v>
      </c>
      <c r="AY100" s="199" t="s">
        <v>110</v>
      </c>
      <c r="BE100" s="125">
        <f>IF(N100="základní",J100,0)</f>
        <v>0</v>
      </c>
      <c r="BF100" s="125">
        <f>IF(N100="snížená",J100,0)</f>
        <v>0</v>
      </c>
      <c r="BG100" s="125">
        <f>IF(N100="zákl. přenesená",J100,0)</f>
        <v>0</v>
      </c>
      <c r="BH100" s="125">
        <f>IF(N100="sníž. přenesená",J100,0)</f>
        <v>0</v>
      </c>
      <c r="BI100" s="125">
        <f>IF(N100="nulová",J100,0)</f>
        <v>0</v>
      </c>
      <c r="BJ100" s="199" t="s">
        <v>67</v>
      </c>
      <c r="BK100" s="125">
        <f>ROUND(I100*H100,2)</f>
        <v>0</v>
      </c>
      <c r="BL100" s="199" t="s">
        <v>116</v>
      </c>
      <c r="BM100" s="199" t="s">
        <v>648</v>
      </c>
    </row>
    <row r="101" spans="2:65" s="10" customFormat="1" ht="16.5" customHeight="1" x14ac:dyDescent="0.25">
      <c r="B101" s="103"/>
      <c r="C101" s="332"/>
      <c r="D101" s="225" t="s">
        <v>60</v>
      </c>
      <c r="E101" s="227" t="s">
        <v>410</v>
      </c>
      <c r="F101" s="227" t="s">
        <v>649</v>
      </c>
      <c r="G101" s="177"/>
      <c r="H101" s="177"/>
      <c r="I101" s="177"/>
      <c r="J101" s="255">
        <f>SUM(J102,J109,J116,J121,J124,J130,J135)</f>
        <v>0</v>
      </c>
      <c r="K101" s="177"/>
      <c r="L101" s="103"/>
      <c r="M101" s="107"/>
      <c r="N101" s="108"/>
      <c r="O101" s="108"/>
      <c r="P101" s="109">
        <f>P102+P121+P124+P127+P130+P135</f>
        <v>25.553999999999998</v>
      </c>
      <c r="Q101" s="108"/>
      <c r="R101" s="109">
        <f>R102+R121+R124+R127+R130+R135</f>
        <v>20.984360000000002</v>
      </c>
      <c r="S101" s="108"/>
      <c r="T101" s="110">
        <f>T102+T121+T124+T127+T130+T135</f>
        <v>1.6119999999999999E-2</v>
      </c>
      <c r="AR101" s="104" t="s">
        <v>69</v>
      </c>
      <c r="AT101" s="111" t="s">
        <v>60</v>
      </c>
      <c r="AU101" s="111" t="s">
        <v>61</v>
      </c>
      <c r="AY101" s="104" t="s">
        <v>110</v>
      </c>
      <c r="BK101" s="112">
        <f>BK102+BK121+BK124+BK127+BK130+BK135</f>
        <v>0</v>
      </c>
    </row>
    <row r="102" spans="2:65" s="10" customFormat="1" ht="16.5" customHeight="1" x14ac:dyDescent="0.25">
      <c r="B102" s="103"/>
      <c r="D102" s="225" t="s">
        <v>60</v>
      </c>
      <c r="E102" s="226" t="s">
        <v>523</v>
      </c>
      <c r="F102" s="226" t="s">
        <v>524</v>
      </c>
      <c r="G102" s="177"/>
      <c r="H102" s="177"/>
      <c r="I102" s="177"/>
      <c r="J102" s="256">
        <f>SUM(J103:J108)</f>
        <v>0</v>
      </c>
      <c r="K102" s="177"/>
      <c r="L102" s="103"/>
      <c r="M102" s="107"/>
      <c r="N102" s="108"/>
      <c r="O102" s="108"/>
      <c r="P102" s="109">
        <f>SUM(P103:P104)</f>
        <v>14.1</v>
      </c>
      <c r="Q102" s="108"/>
      <c r="R102" s="109">
        <f>SUM(R103:R104)</f>
        <v>1.89E-2</v>
      </c>
      <c r="S102" s="108"/>
      <c r="T102" s="110">
        <f>SUM(T103:T104)</f>
        <v>0</v>
      </c>
      <c r="AR102" s="104" t="s">
        <v>69</v>
      </c>
      <c r="AT102" s="111" t="s">
        <v>60</v>
      </c>
      <c r="AU102" s="111" t="s">
        <v>67</v>
      </c>
      <c r="AY102" s="104" t="s">
        <v>110</v>
      </c>
      <c r="BK102" s="112">
        <f>SUM(BK103:BK104)</f>
        <v>0</v>
      </c>
    </row>
    <row r="103" spans="2:65" s="197" customFormat="1" ht="16.5" customHeight="1" x14ac:dyDescent="0.2">
      <c r="B103" s="115"/>
      <c r="C103" s="301">
        <v>9</v>
      </c>
      <c r="D103" s="181" t="s">
        <v>112</v>
      </c>
      <c r="E103" s="182" t="s">
        <v>650</v>
      </c>
      <c r="F103" s="180" t="s">
        <v>651</v>
      </c>
      <c r="G103" s="183" t="s">
        <v>243</v>
      </c>
      <c r="H103" s="215">
        <v>30</v>
      </c>
      <c r="I103" s="179"/>
      <c r="J103" s="179">
        <f>ROUND(I103*H103,2)</f>
        <v>0</v>
      </c>
      <c r="K103" s="180" t="s">
        <v>505</v>
      </c>
      <c r="L103" s="24"/>
      <c r="M103" s="195" t="s">
        <v>1</v>
      </c>
      <c r="N103" s="122" t="s">
        <v>32</v>
      </c>
      <c r="O103" s="123">
        <v>0.47</v>
      </c>
      <c r="P103" s="123">
        <f>O103*H103</f>
        <v>14.1</v>
      </c>
      <c r="Q103" s="123">
        <v>5.0000000000000001E-4</v>
      </c>
      <c r="R103" s="123">
        <f>Q103*H103</f>
        <v>1.4999999999999999E-2</v>
      </c>
      <c r="S103" s="123">
        <v>0</v>
      </c>
      <c r="T103" s="124">
        <f>S103*H103</f>
        <v>0</v>
      </c>
      <c r="AR103" s="199" t="s">
        <v>199</v>
      </c>
      <c r="AT103" s="199" t="s">
        <v>112</v>
      </c>
      <c r="AU103" s="199" t="s">
        <v>69</v>
      </c>
      <c r="AY103" s="199" t="s">
        <v>110</v>
      </c>
      <c r="BE103" s="125">
        <f>IF(N103="základní",J103,0)</f>
        <v>0</v>
      </c>
      <c r="BF103" s="125">
        <f>IF(N103="snížená",J103,0)</f>
        <v>0</v>
      </c>
      <c r="BG103" s="125">
        <f>IF(N103="zákl. přenesená",J103,0)</f>
        <v>0</v>
      </c>
      <c r="BH103" s="125">
        <f>IF(N103="sníž. přenesená",J103,0)</f>
        <v>0</v>
      </c>
      <c r="BI103" s="125">
        <f>IF(N103="nulová",J103,0)</f>
        <v>0</v>
      </c>
      <c r="BJ103" s="199" t="s">
        <v>67</v>
      </c>
      <c r="BK103" s="125">
        <f>ROUND(I103*H103,2)</f>
        <v>0</v>
      </c>
      <c r="BL103" s="199" t="s">
        <v>199</v>
      </c>
      <c r="BM103" s="199" t="s">
        <v>652</v>
      </c>
    </row>
    <row r="104" spans="2:65" s="197" customFormat="1" ht="16.5" customHeight="1" x14ac:dyDescent="0.2">
      <c r="B104" s="115"/>
      <c r="C104" s="352">
        <v>10</v>
      </c>
      <c r="D104" s="219" t="s">
        <v>184</v>
      </c>
      <c r="E104" s="220" t="s">
        <v>653</v>
      </c>
      <c r="F104" s="221" t="s">
        <v>654</v>
      </c>
      <c r="G104" s="222" t="s">
        <v>243</v>
      </c>
      <c r="H104" s="223">
        <v>30</v>
      </c>
      <c r="I104" s="224"/>
      <c r="J104" s="224">
        <f>ROUND(I104*H104,2)</f>
        <v>0</v>
      </c>
      <c r="K104" s="221" t="s">
        <v>505</v>
      </c>
      <c r="L104" s="147"/>
      <c r="M104" s="148" t="s">
        <v>1</v>
      </c>
      <c r="N104" s="149" t="s">
        <v>32</v>
      </c>
      <c r="O104" s="123">
        <v>0</v>
      </c>
      <c r="P104" s="123">
        <f>O104*H104</f>
        <v>0</v>
      </c>
      <c r="Q104" s="123">
        <v>1.2999999999999999E-4</v>
      </c>
      <c r="R104" s="123">
        <f>Q104*H104</f>
        <v>3.8999999999999998E-3</v>
      </c>
      <c r="S104" s="123">
        <v>0</v>
      </c>
      <c r="T104" s="124">
        <f>S104*H104</f>
        <v>0</v>
      </c>
      <c r="AR104" s="199" t="s">
        <v>296</v>
      </c>
      <c r="AT104" s="199" t="s">
        <v>184</v>
      </c>
      <c r="AU104" s="199" t="s">
        <v>69</v>
      </c>
      <c r="AY104" s="199" t="s">
        <v>110</v>
      </c>
      <c r="BE104" s="125">
        <f>IF(N104="základní",J104,0)</f>
        <v>0</v>
      </c>
      <c r="BF104" s="125">
        <f>IF(N104="snížená",J104,0)</f>
        <v>0</v>
      </c>
      <c r="BG104" s="125">
        <f>IF(N104="zákl. přenesená",J104,0)</f>
        <v>0</v>
      </c>
      <c r="BH104" s="125">
        <f>IF(N104="sníž. přenesená",J104,0)</f>
        <v>0</v>
      </c>
      <c r="BI104" s="125">
        <f>IF(N104="nulová",J104,0)</f>
        <v>0</v>
      </c>
      <c r="BJ104" s="199" t="s">
        <v>67</v>
      </c>
      <c r="BK104" s="125">
        <f>ROUND(I104*H104,2)</f>
        <v>0</v>
      </c>
      <c r="BL104" s="199" t="s">
        <v>199</v>
      </c>
      <c r="BM104" s="199" t="s">
        <v>655</v>
      </c>
    </row>
    <row r="105" spans="2:65" s="197" customFormat="1" ht="16.5" customHeight="1" x14ac:dyDescent="0.2">
      <c r="B105" s="115"/>
      <c r="C105" s="352">
        <v>11</v>
      </c>
      <c r="D105" s="181" t="s">
        <v>112</v>
      </c>
      <c r="E105" s="216" t="s">
        <v>564</v>
      </c>
      <c r="F105" s="217" t="s">
        <v>728</v>
      </c>
      <c r="G105" s="218" t="s">
        <v>566</v>
      </c>
      <c r="H105" s="215">
        <v>5</v>
      </c>
      <c r="I105" s="179"/>
      <c r="J105" s="179">
        <f t="shared" ref="J105" si="2">ROUND(I105*H105,2)</f>
        <v>0</v>
      </c>
      <c r="K105" s="180" t="s">
        <v>607</v>
      </c>
      <c r="L105" s="147"/>
      <c r="M105" s="148"/>
      <c r="N105" s="149"/>
      <c r="O105" s="123"/>
      <c r="P105" s="123"/>
      <c r="Q105" s="123"/>
      <c r="R105" s="123"/>
      <c r="S105" s="123"/>
      <c r="T105" s="124"/>
      <c r="AR105" s="199"/>
      <c r="AT105" s="199"/>
      <c r="AU105" s="199"/>
      <c r="AY105" s="199"/>
      <c r="BE105" s="125"/>
      <c r="BF105" s="125"/>
      <c r="BG105" s="125"/>
      <c r="BH105" s="125"/>
      <c r="BI105" s="125"/>
      <c r="BJ105" s="199"/>
      <c r="BK105" s="125"/>
      <c r="BL105" s="199"/>
      <c r="BM105" s="199"/>
    </row>
    <row r="106" spans="2:65" s="267" customFormat="1" ht="16.5" customHeight="1" x14ac:dyDescent="0.2">
      <c r="B106" s="115"/>
      <c r="C106" s="352">
        <v>12</v>
      </c>
      <c r="D106" s="301" t="s">
        <v>112</v>
      </c>
      <c r="E106" s="337" t="s">
        <v>807</v>
      </c>
      <c r="F106" s="338" t="s">
        <v>808</v>
      </c>
      <c r="G106" s="339" t="s">
        <v>243</v>
      </c>
      <c r="H106" s="340">
        <v>30</v>
      </c>
      <c r="I106" s="341"/>
      <c r="J106" s="341">
        <f>ROUND(I106*H106,2)</f>
        <v>0</v>
      </c>
      <c r="K106" s="239"/>
      <c r="L106" s="147"/>
      <c r="M106" s="148"/>
      <c r="N106" s="149"/>
      <c r="O106" s="123"/>
      <c r="P106" s="123"/>
      <c r="Q106" s="123"/>
      <c r="R106" s="123"/>
      <c r="S106" s="123"/>
      <c r="T106" s="124"/>
      <c r="AR106" s="268"/>
      <c r="AT106" s="268"/>
      <c r="AU106" s="268"/>
      <c r="AY106" s="268"/>
      <c r="BE106" s="125"/>
      <c r="BF106" s="125"/>
      <c r="BG106" s="125"/>
      <c r="BH106" s="125"/>
      <c r="BI106" s="125"/>
      <c r="BJ106" s="268"/>
      <c r="BK106" s="125"/>
      <c r="BL106" s="268"/>
      <c r="BM106" s="268"/>
    </row>
    <row r="107" spans="2:65" s="267" customFormat="1" ht="16.5" customHeight="1" x14ac:dyDescent="0.2">
      <c r="B107" s="115"/>
      <c r="C107" s="301">
        <v>13</v>
      </c>
      <c r="D107" s="301" t="s">
        <v>112</v>
      </c>
      <c r="E107" s="337" t="s">
        <v>809</v>
      </c>
      <c r="F107" s="338" t="s">
        <v>810</v>
      </c>
      <c r="G107" s="339" t="s">
        <v>243</v>
      </c>
      <c r="H107" s="340">
        <v>54</v>
      </c>
      <c r="I107" s="341"/>
      <c r="J107" s="341">
        <f>ROUND(I107*H107,2)</f>
        <v>0</v>
      </c>
      <c r="K107" s="239"/>
      <c r="L107" s="147"/>
      <c r="M107" s="148"/>
      <c r="N107" s="149"/>
      <c r="O107" s="123"/>
      <c r="P107" s="123"/>
      <c r="Q107" s="123"/>
      <c r="R107" s="123"/>
      <c r="S107" s="123"/>
      <c r="T107" s="124"/>
      <c r="AR107" s="268"/>
      <c r="AT107" s="268"/>
      <c r="AU107" s="268"/>
      <c r="AY107" s="268"/>
      <c r="BE107" s="125"/>
      <c r="BF107" s="125"/>
      <c r="BG107" s="125"/>
      <c r="BH107" s="125"/>
      <c r="BI107" s="125"/>
      <c r="BJ107" s="268"/>
      <c r="BK107" s="125"/>
      <c r="BL107" s="268"/>
      <c r="BM107" s="268"/>
    </row>
    <row r="108" spans="2:65" s="267" customFormat="1" ht="16.5" customHeight="1" x14ac:dyDescent="0.2">
      <c r="B108" s="115"/>
      <c r="C108" s="352">
        <v>14</v>
      </c>
      <c r="D108" s="301" t="s">
        <v>112</v>
      </c>
      <c r="E108" s="337" t="s">
        <v>811</v>
      </c>
      <c r="F108" s="338" t="s">
        <v>812</v>
      </c>
      <c r="G108" s="339" t="s">
        <v>243</v>
      </c>
      <c r="H108" s="340">
        <v>15</v>
      </c>
      <c r="I108" s="341"/>
      <c r="J108" s="341">
        <f>ROUND(I108*H108,2)</f>
        <v>0</v>
      </c>
      <c r="K108" s="239"/>
      <c r="L108" s="147"/>
      <c r="M108" s="148"/>
      <c r="N108" s="149"/>
      <c r="O108" s="123"/>
      <c r="P108" s="123"/>
      <c r="Q108" s="123"/>
      <c r="R108" s="123"/>
      <c r="S108" s="123"/>
      <c r="T108" s="124"/>
      <c r="AR108" s="268"/>
      <c r="AT108" s="268"/>
      <c r="AU108" s="268"/>
      <c r="AY108" s="268"/>
      <c r="BE108" s="125"/>
      <c r="BF108" s="125"/>
      <c r="BG108" s="125"/>
      <c r="BH108" s="125"/>
      <c r="BI108" s="125"/>
      <c r="BJ108" s="268"/>
      <c r="BK108" s="125"/>
      <c r="BL108" s="268"/>
      <c r="BM108" s="268"/>
    </row>
    <row r="109" spans="2:65" s="267" customFormat="1" ht="16.5" customHeight="1" x14ac:dyDescent="0.25">
      <c r="B109" s="115"/>
      <c r="C109" s="181"/>
      <c r="D109" s="334" t="s">
        <v>60</v>
      </c>
      <c r="E109" s="334" t="s">
        <v>507</v>
      </c>
      <c r="F109" s="334" t="s">
        <v>508</v>
      </c>
      <c r="G109" s="335"/>
      <c r="H109" s="335"/>
      <c r="I109" s="335"/>
      <c r="J109" s="336">
        <f>SUM(J110:J115)</f>
        <v>0</v>
      </c>
      <c r="K109" s="239"/>
      <c r="L109" s="147"/>
      <c r="M109" s="148"/>
      <c r="N109" s="149"/>
      <c r="O109" s="123"/>
      <c r="P109" s="123"/>
      <c r="Q109" s="123"/>
      <c r="R109" s="123"/>
      <c r="S109" s="123"/>
      <c r="T109" s="124"/>
      <c r="AR109" s="268"/>
      <c r="AT109" s="268"/>
      <c r="AU109" s="268"/>
      <c r="AY109" s="268"/>
      <c r="BE109" s="125"/>
      <c r="BF109" s="125"/>
      <c r="BG109" s="125"/>
      <c r="BH109" s="125"/>
      <c r="BI109" s="125"/>
      <c r="BJ109" s="268"/>
      <c r="BK109" s="125"/>
      <c r="BL109" s="268"/>
      <c r="BM109" s="268"/>
    </row>
    <row r="110" spans="2:65" s="267" customFormat="1" ht="16.5" customHeight="1" x14ac:dyDescent="0.2">
      <c r="B110" s="115"/>
      <c r="C110" s="219">
        <v>16</v>
      </c>
      <c r="D110" s="301" t="s">
        <v>112</v>
      </c>
      <c r="E110" s="337" t="s">
        <v>519</v>
      </c>
      <c r="F110" s="338" t="s">
        <v>520</v>
      </c>
      <c r="G110" s="339" t="s">
        <v>243</v>
      </c>
      <c r="H110" s="340">
        <v>116</v>
      </c>
      <c r="I110" s="341"/>
      <c r="J110" s="341">
        <f t="shared" ref="J110:J115" si="3">ROUND(I110*H110,2)</f>
        <v>0</v>
      </c>
      <c r="K110" s="239"/>
      <c r="L110" s="147"/>
      <c r="M110" s="148"/>
      <c r="N110" s="149"/>
      <c r="O110" s="123"/>
      <c r="P110" s="123"/>
      <c r="Q110" s="123"/>
      <c r="R110" s="123"/>
      <c r="S110" s="123"/>
      <c r="T110" s="124"/>
      <c r="AR110" s="268"/>
      <c r="AT110" s="268"/>
      <c r="AU110" s="268"/>
      <c r="AY110" s="268"/>
      <c r="BE110" s="125"/>
      <c r="BF110" s="125"/>
      <c r="BG110" s="125"/>
      <c r="BH110" s="125"/>
      <c r="BI110" s="125"/>
      <c r="BJ110" s="268"/>
      <c r="BK110" s="125"/>
      <c r="BL110" s="268"/>
      <c r="BM110" s="268"/>
    </row>
    <row r="111" spans="2:65" s="267" customFormat="1" ht="16.5" customHeight="1" x14ac:dyDescent="0.2">
      <c r="B111" s="115"/>
      <c r="C111" s="181">
        <v>17</v>
      </c>
      <c r="D111" s="352" t="s">
        <v>184</v>
      </c>
      <c r="E111" s="353" t="s">
        <v>799</v>
      </c>
      <c r="F111" s="354" t="s">
        <v>800</v>
      </c>
      <c r="G111" s="355" t="s">
        <v>243</v>
      </c>
      <c r="H111" s="356">
        <v>60</v>
      </c>
      <c r="I111" s="357"/>
      <c r="J111" s="357">
        <f t="shared" si="3"/>
        <v>0</v>
      </c>
      <c r="K111" s="239"/>
      <c r="L111" s="147"/>
      <c r="M111" s="148"/>
      <c r="N111" s="149"/>
      <c r="O111" s="123"/>
      <c r="P111" s="123"/>
      <c r="Q111" s="123"/>
      <c r="R111" s="123"/>
      <c r="S111" s="123"/>
      <c r="T111" s="124"/>
      <c r="AR111" s="268"/>
      <c r="AT111" s="268"/>
      <c r="AU111" s="268"/>
      <c r="AY111" s="268"/>
      <c r="BE111" s="125"/>
      <c r="BF111" s="125"/>
      <c r="BG111" s="125"/>
      <c r="BH111" s="125"/>
      <c r="BI111" s="125"/>
      <c r="BJ111" s="268"/>
      <c r="BK111" s="125"/>
      <c r="BL111" s="268"/>
      <c r="BM111" s="268"/>
    </row>
    <row r="112" spans="2:65" s="267" customFormat="1" ht="16.5" customHeight="1" x14ac:dyDescent="0.2">
      <c r="B112" s="115"/>
      <c r="C112" s="301">
        <v>18</v>
      </c>
      <c r="D112" s="352" t="s">
        <v>184</v>
      </c>
      <c r="E112" s="353" t="s">
        <v>827</v>
      </c>
      <c r="F112" s="354" t="s">
        <v>828</v>
      </c>
      <c r="G112" s="355" t="s">
        <v>243</v>
      </c>
      <c r="H112" s="356">
        <v>17</v>
      </c>
      <c r="I112" s="357"/>
      <c r="J112" s="357">
        <f t="shared" si="3"/>
        <v>0</v>
      </c>
      <c r="K112" s="239"/>
      <c r="L112" s="147"/>
      <c r="M112" s="148"/>
      <c r="N112" s="149"/>
      <c r="O112" s="123"/>
      <c r="P112" s="123"/>
      <c r="Q112" s="123"/>
      <c r="R112" s="123"/>
      <c r="S112" s="123"/>
      <c r="T112" s="124"/>
      <c r="AR112" s="268"/>
      <c r="AT112" s="268"/>
      <c r="AU112" s="268"/>
      <c r="AY112" s="268"/>
      <c r="BE112" s="125"/>
      <c r="BF112" s="125"/>
      <c r="BG112" s="125"/>
      <c r="BH112" s="125"/>
      <c r="BI112" s="125"/>
      <c r="BJ112" s="268"/>
      <c r="BK112" s="125"/>
      <c r="BL112" s="268"/>
      <c r="BM112" s="268"/>
    </row>
    <row r="113" spans="2:65" s="267" customFormat="1" ht="16.5" customHeight="1" x14ac:dyDescent="0.2">
      <c r="B113" s="115"/>
      <c r="C113" s="301">
        <v>19</v>
      </c>
      <c r="D113" s="352" t="s">
        <v>184</v>
      </c>
      <c r="E113" s="353" t="s">
        <v>801</v>
      </c>
      <c r="F113" s="354" t="s">
        <v>802</v>
      </c>
      <c r="G113" s="355" t="s">
        <v>243</v>
      </c>
      <c r="H113" s="356">
        <v>33</v>
      </c>
      <c r="I113" s="357"/>
      <c r="J113" s="357">
        <f t="shared" si="3"/>
        <v>0</v>
      </c>
      <c r="K113" s="239"/>
      <c r="L113" s="147"/>
      <c r="M113" s="148"/>
      <c r="N113" s="149"/>
      <c r="O113" s="123"/>
      <c r="P113" s="123"/>
      <c r="Q113" s="123"/>
      <c r="R113" s="123"/>
      <c r="S113" s="123"/>
      <c r="T113" s="124"/>
      <c r="AR113" s="268"/>
      <c r="AT113" s="268"/>
      <c r="AU113" s="268"/>
      <c r="AY113" s="268"/>
      <c r="BE113" s="125"/>
      <c r="BF113" s="125"/>
      <c r="BG113" s="125"/>
      <c r="BH113" s="125"/>
      <c r="BI113" s="125"/>
      <c r="BJ113" s="268"/>
      <c r="BK113" s="125"/>
      <c r="BL113" s="268"/>
      <c r="BM113" s="268"/>
    </row>
    <row r="114" spans="2:65" s="267" customFormat="1" ht="16.5" customHeight="1" x14ac:dyDescent="0.2">
      <c r="B114" s="115"/>
      <c r="C114" s="301">
        <v>20</v>
      </c>
      <c r="D114" s="301" t="s">
        <v>112</v>
      </c>
      <c r="E114" s="337" t="s">
        <v>803</v>
      </c>
      <c r="F114" s="338" t="s">
        <v>804</v>
      </c>
      <c r="G114" s="339" t="s">
        <v>243</v>
      </c>
      <c r="H114" s="340">
        <v>39</v>
      </c>
      <c r="I114" s="341"/>
      <c r="J114" s="341">
        <f t="shared" si="3"/>
        <v>0</v>
      </c>
      <c r="K114" s="239"/>
      <c r="L114" s="147"/>
      <c r="M114" s="148"/>
      <c r="N114" s="149"/>
      <c r="O114" s="123"/>
      <c r="P114" s="123"/>
      <c r="Q114" s="123"/>
      <c r="R114" s="123"/>
      <c r="S114" s="123"/>
      <c r="T114" s="124"/>
      <c r="AR114" s="268"/>
      <c r="AT114" s="268"/>
      <c r="AU114" s="268"/>
      <c r="AY114" s="268"/>
      <c r="BE114" s="125"/>
      <c r="BF114" s="125"/>
      <c r="BG114" s="125"/>
      <c r="BH114" s="125"/>
      <c r="BI114" s="125"/>
      <c r="BJ114" s="268"/>
      <c r="BK114" s="125"/>
      <c r="BL114" s="268"/>
      <c r="BM114" s="268"/>
    </row>
    <row r="115" spans="2:65" s="267" customFormat="1" ht="16.5" customHeight="1" x14ac:dyDescent="0.2">
      <c r="B115" s="115"/>
      <c r="C115" s="301">
        <v>21</v>
      </c>
      <c r="D115" s="352" t="s">
        <v>184</v>
      </c>
      <c r="E115" s="353" t="s">
        <v>516</v>
      </c>
      <c r="F115" s="354" t="s">
        <v>517</v>
      </c>
      <c r="G115" s="355" t="s">
        <v>243</v>
      </c>
      <c r="H115" s="356">
        <v>33</v>
      </c>
      <c r="I115" s="357"/>
      <c r="J115" s="357">
        <f t="shared" si="3"/>
        <v>0</v>
      </c>
      <c r="K115" s="239"/>
      <c r="L115" s="147"/>
      <c r="M115" s="148"/>
      <c r="N115" s="149"/>
      <c r="O115" s="123"/>
      <c r="P115" s="123"/>
      <c r="Q115" s="123"/>
      <c r="R115" s="123"/>
      <c r="S115" s="123"/>
      <c r="T115" s="124"/>
      <c r="AR115" s="268"/>
      <c r="AT115" s="268"/>
      <c r="AU115" s="268"/>
      <c r="AY115" s="268"/>
      <c r="BE115" s="125"/>
      <c r="BF115" s="125"/>
      <c r="BG115" s="125"/>
      <c r="BH115" s="125"/>
      <c r="BI115" s="125"/>
      <c r="BJ115" s="268"/>
      <c r="BK115" s="125"/>
      <c r="BL115" s="268"/>
      <c r="BM115" s="268"/>
    </row>
    <row r="116" spans="2:65" s="267" customFormat="1" ht="16.5" customHeight="1" x14ac:dyDescent="0.25">
      <c r="B116" s="115"/>
      <c r="C116" s="332"/>
      <c r="D116" s="334" t="s">
        <v>60</v>
      </c>
      <c r="E116" s="334" t="s">
        <v>531</v>
      </c>
      <c r="F116" s="334" t="s">
        <v>532</v>
      </c>
      <c r="G116" s="335"/>
      <c r="H116" s="335"/>
      <c r="I116" s="335"/>
      <c r="J116" s="336">
        <f>SUM(J117:J120)</f>
        <v>0</v>
      </c>
      <c r="K116" s="332"/>
      <c r="L116" s="147"/>
      <c r="M116" s="148"/>
      <c r="N116" s="149"/>
      <c r="O116" s="123"/>
      <c r="P116" s="123"/>
      <c r="Q116" s="123"/>
      <c r="R116" s="123"/>
      <c r="S116" s="123"/>
      <c r="T116" s="124"/>
      <c r="AR116" s="268"/>
      <c r="AT116" s="268"/>
      <c r="AU116" s="268"/>
      <c r="AY116" s="268"/>
      <c r="BE116" s="125"/>
      <c r="BF116" s="125"/>
      <c r="BG116" s="125"/>
      <c r="BH116" s="125"/>
      <c r="BI116" s="125"/>
      <c r="BJ116" s="268"/>
      <c r="BK116" s="125"/>
      <c r="BL116" s="268"/>
      <c r="BM116" s="268"/>
    </row>
    <row r="117" spans="2:65" s="267" customFormat="1" ht="16.5" customHeight="1" x14ac:dyDescent="0.2">
      <c r="B117" s="115"/>
      <c r="C117" s="301">
        <v>22</v>
      </c>
      <c r="D117" s="301" t="s">
        <v>112</v>
      </c>
      <c r="E117" s="337" t="s">
        <v>533</v>
      </c>
      <c r="F117" s="338" t="s">
        <v>534</v>
      </c>
      <c r="G117" s="339" t="s">
        <v>243</v>
      </c>
      <c r="H117" s="340">
        <v>1</v>
      </c>
      <c r="I117" s="341"/>
      <c r="J117" s="341">
        <f>ROUND(I117*H117,2)</f>
        <v>0</v>
      </c>
      <c r="K117" s="338" t="s">
        <v>1</v>
      </c>
      <c r="L117" s="147"/>
      <c r="M117" s="148"/>
      <c r="N117" s="149"/>
      <c r="O117" s="123"/>
      <c r="P117" s="123"/>
      <c r="Q117" s="123"/>
      <c r="R117" s="123"/>
      <c r="S117" s="123"/>
      <c r="T117" s="124"/>
      <c r="AR117" s="268"/>
      <c r="AT117" s="268"/>
      <c r="AU117" s="268"/>
      <c r="AY117" s="268"/>
      <c r="BE117" s="125"/>
      <c r="BF117" s="125"/>
      <c r="BG117" s="125"/>
      <c r="BH117" s="125"/>
      <c r="BI117" s="125"/>
      <c r="BJ117" s="268"/>
      <c r="BK117" s="125"/>
      <c r="BL117" s="268"/>
      <c r="BM117" s="268"/>
    </row>
    <row r="118" spans="2:65" s="267" customFormat="1" ht="16.5" customHeight="1" x14ac:dyDescent="0.2">
      <c r="B118" s="115"/>
      <c r="C118" s="352">
        <v>23</v>
      </c>
      <c r="D118" s="352" t="s">
        <v>184</v>
      </c>
      <c r="E118" s="353" t="s">
        <v>536</v>
      </c>
      <c r="F118" s="354" t="s">
        <v>537</v>
      </c>
      <c r="G118" s="355" t="s">
        <v>243</v>
      </c>
      <c r="H118" s="356">
        <v>1</v>
      </c>
      <c r="I118" s="357"/>
      <c r="J118" s="357">
        <f>ROUND(I118*H118,2)</f>
        <v>0</v>
      </c>
      <c r="K118" s="354" t="s">
        <v>1</v>
      </c>
      <c r="L118" s="147"/>
      <c r="M118" s="148"/>
      <c r="N118" s="149"/>
      <c r="O118" s="123"/>
      <c r="P118" s="123"/>
      <c r="Q118" s="123"/>
      <c r="R118" s="123"/>
      <c r="S118" s="123"/>
      <c r="T118" s="124"/>
      <c r="AR118" s="268"/>
      <c r="AT118" s="268"/>
      <c r="AU118" s="268"/>
      <c r="AY118" s="268"/>
      <c r="BE118" s="125"/>
      <c r="BF118" s="125"/>
      <c r="BG118" s="125"/>
      <c r="BH118" s="125"/>
      <c r="BI118" s="125"/>
      <c r="BJ118" s="268"/>
      <c r="BK118" s="125"/>
      <c r="BL118" s="268"/>
      <c r="BM118" s="268"/>
    </row>
    <row r="119" spans="2:65" s="267" customFormat="1" ht="16.5" customHeight="1" x14ac:dyDescent="0.2">
      <c r="B119" s="115"/>
      <c r="C119" s="301">
        <v>24</v>
      </c>
      <c r="D119" s="301" t="s">
        <v>112</v>
      </c>
      <c r="E119" s="337" t="s">
        <v>835</v>
      </c>
      <c r="F119" s="338" t="s">
        <v>836</v>
      </c>
      <c r="G119" s="339" t="s">
        <v>243</v>
      </c>
      <c r="H119" s="340">
        <v>30</v>
      </c>
      <c r="I119" s="341"/>
      <c r="J119" s="341">
        <f>ROUND(I119*H119,2)</f>
        <v>0</v>
      </c>
      <c r="K119" s="338" t="s">
        <v>505</v>
      </c>
      <c r="L119" s="147"/>
      <c r="M119" s="148"/>
      <c r="N119" s="149"/>
      <c r="O119" s="123"/>
      <c r="P119" s="123"/>
      <c r="Q119" s="123"/>
      <c r="R119" s="123"/>
      <c r="S119" s="123"/>
      <c r="T119" s="124"/>
      <c r="AR119" s="268"/>
      <c r="AT119" s="268"/>
      <c r="AU119" s="268"/>
      <c r="AY119" s="268"/>
      <c r="BE119" s="125"/>
      <c r="BF119" s="125"/>
      <c r="BG119" s="125"/>
      <c r="BH119" s="125"/>
      <c r="BI119" s="125"/>
      <c r="BJ119" s="268"/>
      <c r="BK119" s="125"/>
      <c r="BL119" s="268"/>
      <c r="BM119" s="268"/>
    </row>
    <row r="120" spans="2:65" s="267" customFormat="1" ht="16.5" customHeight="1" x14ac:dyDescent="0.2">
      <c r="B120" s="115"/>
      <c r="C120" s="352">
        <v>25</v>
      </c>
      <c r="D120" s="352" t="s">
        <v>184</v>
      </c>
      <c r="E120" s="353" t="s">
        <v>837</v>
      </c>
      <c r="F120" s="354" t="s">
        <v>838</v>
      </c>
      <c r="G120" s="355" t="s">
        <v>243</v>
      </c>
      <c r="H120" s="356">
        <v>30</v>
      </c>
      <c r="I120" s="357"/>
      <c r="J120" s="357">
        <f>ROUND(I120*H120,2)</f>
        <v>0</v>
      </c>
      <c r="K120" s="354" t="s">
        <v>505</v>
      </c>
      <c r="L120" s="147"/>
      <c r="M120" s="148"/>
      <c r="N120" s="149"/>
      <c r="O120" s="123"/>
      <c r="P120" s="123"/>
      <c r="Q120" s="123"/>
      <c r="R120" s="123"/>
      <c r="S120" s="123"/>
      <c r="T120" s="124"/>
      <c r="AR120" s="268"/>
      <c r="AT120" s="268"/>
      <c r="AU120" s="268"/>
      <c r="AY120" s="268"/>
      <c r="BE120" s="125"/>
      <c r="BF120" s="125"/>
      <c r="BG120" s="125"/>
      <c r="BH120" s="125"/>
      <c r="BI120" s="125"/>
      <c r="BJ120" s="268"/>
      <c r="BK120" s="125"/>
      <c r="BL120" s="268"/>
      <c r="BM120" s="268"/>
    </row>
    <row r="121" spans="2:65" s="10" customFormat="1" ht="16.5" customHeight="1" x14ac:dyDescent="0.25">
      <c r="B121" s="103"/>
      <c r="C121" s="177"/>
      <c r="D121" s="225" t="s">
        <v>60</v>
      </c>
      <c r="E121" s="226" t="s">
        <v>656</v>
      </c>
      <c r="F121" s="226" t="s">
        <v>657</v>
      </c>
      <c r="G121" s="177"/>
      <c r="H121" s="177"/>
      <c r="I121" s="177"/>
      <c r="J121" s="256">
        <f>SUM(J122:J123)</f>
        <v>0</v>
      </c>
      <c r="K121" s="177"/>
      <c r="L121" s="103"/>
      <c r="M121" s="107"/>
      <c r="N121" s="108"/>
      <c r="O121" s="108"/>
      <c r="P121" s="109">
        <f>SUM(P122:P123)</f>
        <v>0.38400000000000001</v>
      </c>
      <c r="Q121" s="108"/>
      <c r="R121" s="109">
        <f>SUM(R122:R123)</f>
        <v>4.0000000000000002E-4</v>
      </c>
      <c r="S121" s="108"/>
      <c r="T121" s="110">
        <f>SUM(T122:T123)</f>
        <v>0</v>
      </c>
      <c r="AR121" s="104" t="s">
        <v>69</v>
      </c>
      <c r="AT121" s="111" t="s">
        <v>60</v>
      </c>
      <c r="AU121" s="111" t="s">
        <v>67</v>
      </c>
      <c r="AY121" s="104" t="s">
        <v>110</v>
      </c>
      <c r="BK121" s="112">
        <f>SUM(BK122:BK123)</f>
        <v>0</v>
      </c>
    </row>
    <row r="122" spans="2:65" s="197" customFormat="1" ht="16.5" customHeight="1" x14ac:dyDescent="0.2">
      <c r="B122" s="115"/>
      <c r="C122" s="181">
        <v>26</v>
      </c>
      <c r="D122" s="181" t="s">
        <v>112</v>
      </c>
      <c r="E122" s="182" t="s">
        <v>658</v>
      </c>
      <c r="F122" s="180" t="s">
        <v>659</v>
      </c>
      <c r="G122" s="183" t="s">
        <v>312</v>
      </c>
      <c r="H122" s="215">
        <v>1</v>
      </c>
      <c r="I122" s="179"/>
      <c r="J122" s="179">
        <f>ROUND(I122*H122,2)</f>
        <v>0</v>
      </c>
      <c r="K122" s="180" t="s">
        <v>505</v>
      </c>
      <c r="L122" s="24"/>
      <c r="M122" s="195" t="s">
        <v>1</v>
      </c>
      <c r="N122" s="122" t="s">
        <v>32</v>
      </c>
      <c r="O122" s="123">
        <v>0.38400000000000001</v>
      </c>
      <c r="P122" s="123">
        <f>O122*H122</f>
        <v>0.38400000000000001</v>
      </c>
      <c r="Q122" s="123">
        <v>0</v>
      </c>
      <c r="R122" s="123">
        <f>Q122*H122</f>
        <v>0</v>
      </c>
      <c r="S122" s="123">
        <v>0</v>
      </c>
      <c r="T122" s="124">
        <f>S122*H122</f>
        <v>0</v>
      </c>
      <c r="AR122" s="199" t="s">
        <v>199</v>
      </c>
      <c r="AT122" s="199" t="s">
        <v>112</v>
      </c>
      <c r="AU122" s="199" t="s">
        <v>69</v>
      </c>
      <c r="AY122" s="199" t="s">
        <v>110</v>
      </c>
      <c r="BE122" s="125">
        <f>IF(N122="základní",J122,0)</f>
        <v>0</v>
      </c>
      <c r="BF122" s="125">
        <f>IF(N122="snížená",J122,0)</f>
        <v>0</v>
      </c>
      <c r="BG122" s="125">
        <f>IF(N122="zákl. přenesená",J122,0)</f>
        <v>0</v>
      </c>
      <c r="BH122" s="125">
        <f>IF(N122="sníž. přenesená",J122,0)</f>
        <v>0</v>
      </c>
      <c r="BI122" s="125">
        <f>IF(N122="nulová",J122,0)</f>
        <v>0</v>
      </c>
      <c r="BJ122" s="199" t="s">
        <v>67</v>
      </c>
      <c r="BK122" s="125">
        <f>ROUND(I122*H122,2)</f>
        <v>0</v>
      </c>
      <c r="BL122" s="199" t="s">
        <v>199</v>
      </c>
      <c r="BM122" s="199" t="s">
        <v>660</v>
      </c>
    </row>
    <row r="123" spans="2:65" s="197" customFormat="1" ht="16.5" customHeight="1" x14ac:dyDescent="0.2">
      <c r="B123" s="115"/>
      <c r="C123" s="219">
        <v>27</v>
      </c>
      <c r="D123" s="219" t="s">
        <v>184</v>
      </c>
      <c r="E123" s="220" t="s">
        <v>661</v>
      </c>
      <c r="F123" s="221" t="s">
        <v>662</v>
      </c>
      <c r="G123" s="222" t="s">
        <v>312</v>
      </c>
      <c r="H123" s="223">
        <v>1</v>
      </c>
      <c r="I123" s="224"/>
      <c r="J123" s="224">
        <f>ROUND(I123*H123,2)</f>
        <v>0</v>
      </c>
      <c r="K123" s="221" t="s">
        <v>505</v>
      </c>
      <c r="L123" s="147"/>
      <c r="M123" s="148" t="s">
        <v>1</v>
      </c>
      <c r="N123" s="149" t="s">
        <v>32</v>
      </c>
      <c r="O123" s="123">
        <v>0</v>
      </c>
      <c r="P123" s="123">
        <f>O123*H123</f>
        <v>0</v>
      </c>
      <c r="Q123" s="123">
        <v>4.0000000000000002E-4</v>
      </c>
      <c r="R123" s="123">
        <f>Q123*H123</f>
        <v>4.0000000000000002E-4</v>
      </c>
      <c r="S123" s="123">
        <v>0</v>
      </c>
      <c r="T123" s="124">
        <f>S123*H123</f>
        <v>0</v>
      </c>
      <c r="AR123" s="199" t="s">
        <v>296</v>
      </c>
      <c r="AT123" s="199" t="s">
        <v>184</v>
      </c>
      <c r="AU123" s="199" t="s">
        <v>69</v>
      </c>
      <c r="AY123" s="199" t="s">
        <v>110</v>
      </c>
      <c r="BE123" s="125">
        <f>IF(N123="základní",J123,0)</f>
        <v>0</v>
      </c>
      <c r="BF123" s="125">
        <f>IF(N123="snížená",J123,0)</f>
        <v>0</v>
      </c>
      <c r="BG123" s="125">
        <f>IF(N123="zákl. přenesená",J123,0)</f>
        <v>0</v>
      </c>
      <c r="BH123" s="125">
        <f>IF(N123="sníž. přenesená",J123,0)</f>
        <v>0</v>
      </c>
      <c r="BI123" s="125">
        <f>IF(N123="nulová",J123,0)</f>
        <v>0</v>
      </c>
      <c r="BJ123" s="199" t="s">
        <v>67</v>
      </c>
      <c r="BK123" s="125">
        <f>ROUND(I123*H123,2)</f>
        <v>0</v>
      </c>
      <c r="BL123" s="199" t="s">
        <v>199</v>
      </c>
      <c r="BM123" s="199" t="s">
        <v>663</v>
      </c>
    </row>
    <row r="124" spans="2:65" s="10" customFormat="1" ht="16.5" customHeight="1" x14ac:dyDescent="0.25">
      <c r="B124" s="103"/>
      <c r="C124" s="235"/>
      <c r="D124" s="225" t="s">
        <v>60</v>
      </c>
      <c r="E124" s="226">
        <v>6</v>
      </c>
      <c r="F124" s="226" t="s">
        <v>632</v>
      </c>
      <c r="G124" s="177"/>
      <c r="H124" s="177"/>
      <c r="I124" s="177"/>
      <c r="J124" s="256">
        <f>SUM(J126:J127)</f>
        <v>0</v>
      </c>
      <c r="K124" s="231"/>
      <c r="L124" s="103"/>
      <c r="M124" s="107"/>
      <c r="N124" s="108"/>
      <c r="O124" s="108"/>
      <c r="P124" s="109">
        <f>SUM(P125:P126)</f>
        <v>0</v>
      </c>
      <c r="Q124" s="108"/>
      <c r="R124" s="109">
        <f>SUM(R125:R126)</f>
        <v>20.900000000000002</v>
      </c>
      <c r="S124" s="108"/>
      <c r="T124" s="110">
        <f>SUM(T125:T126)</f>
        <v>0</v>
      </c>
      <c r="AR124" s="104" t="s">
        <v>69</v>
      </c>
      <c r="AT124" s="111" t="s">
        <v>60</v>
      </c>
      <c r="AU124" s="111" t="s">
        <v>67</v>
      </c>
      <c r="AY124" s="104" t="s">
        <v>110</v>
      </c>
      <c r="BK124" s="112">
        <f>SUM(BK125:BK126)</f>
        <v>0</v>
      </c>
    </row>
    <row r="125" spans="2:65" s="197" customFormat="1" ht="16.5" customHeight="1" x14ac:dyDescent="0.2">
      <c r="B125" s="115"/>
      <c r="C125" s="230"/>
      <c r="D125" s="366"/>
      <c r="E125" s="366"/>
      <c r="F125" s="366"/>
      <c r="G125" s="366"/>
      <c r="H125" s="366"/>
      <c r="I125" s="366"/>
      <c r="J125" s="366"/>
      <c r="K125" s="366"/>
      <c r="L125" s="24"/>
      <c r="M125" s="195" t="s">
        <v>1</v>
      </c>
      <c r="N125" s="122" t="s">
        <v>32</v>
      </c>
      <c r="O125" s="123">
        <v>0.22</v>
      </c>
      <c r="P125" s="123">
        <f>O125*H125</f>
        <v>0</v>
      </c>
      <c r="Q125" s="123">
        <v>0</v>
      </c>
      <c r="R125" s="123">
        <f>Q125*H125</f>
        <v>0</v>
      </c>
      <c r="S125" s="123">
        <v>0</v>
      </c>
      <c r="T125" s="124">
        <f>S125*H125</f>
        <v>0</v>
      </c>
      <c r="AR125" s="199" t="s">
        <v>199</v>
      </c>
      <c r="AT125" s="199" t="s">
        <v>112</v>
      </c>
      <c r="AU125" s="199" t="s">
        <v>69</v>
      </c>
      <c r="AY125" s="199" t="s">
        <v>110</v>
      </c>
      <c r="BE125" s="125">
        <f>IF(N125="základní",J125,0)</f>
        <v>0</v>
      </c>
      <c r="BF125" s="125">
        <f>IF(N125="snížená",J125,0)</f>
        <v>0</v>
      </c>
      <c r="BG125" s="125">
        <f>IF(N125="zákl. přenesená",J125,0)</f>
        <v>0</v>
      </c>
      <c r="BH125" s="125">
        <f>IF(N125="sníž. přenesená",J125,0)</f>
        <v>0</v>
      </c>
      <c r="BI125" s="125">
        <f>IF(N125="nulová",J125,0)</f>
        <v>0</v>
      </c>
      <c r="BJ125" s="199" t="s">
        <v>67</v>
      </c>
      <c r="BK125" s="125">
        <f>ROUND(I125*H125,2)</f>
        <v>0</v>
      </c>
      <c r="BL125" s="199" t="s">
        <v>199</v>
      </c>
      <c r="BM125" s="199" t="s">
        <v>668</v>
      </c>
    </row>
    <row r="126" spans="2:65" s="197" customFormat="1" ht="16.5" customHeight="1" x14ac:dyDescent="0.2">
      <c r="B126" s="115"/>
      <c r="C126" s="181">
        <v>28</v>
      </c>
      <c r="D126" s="181" t="s">
        <v>112</v>
      </c>
      <c r="E126" s="216" t="s">
        <v>710</v>
      </c>
      <c r="F126" s="217" t="s">
        <v>711</v>
      </c>
      <c r="G126" s="218" t="s">
        <v>115</v>
      </c>
      <c r="H126" s="215">
        <v>38</v>
      </c>
      <c r="I126" s="179"/>
      <c r="J126" s="179">
        <f t="shared" ref="J126:J127" si="4">ROUND(I126*H126,2)</f>
        <v>0</v>
      </c>
      <c r="K126" s="217" t="s">
        <v>505</v>
      </c>
      <c r="L126" s="147"/>
      <c r="M126" s="148" t="s">
        <v>1</v>
      </c>
      <c r="N126" s="149" t="s">
        <v>32</v>
      </c>
      <c r="O126" s="123">
        <v>0</v>
      </c>
      <c r="P126" s="123">
        <f>O126*H126</f>
        <v>0</v>
      </c>
      <c r="Q126" s="123">
        <v>0.55000000000000004</v>
      </c>
      <c r="R126" s="123">
        <f>Q126*H126</f>
        <v>20.900000000000002</v>
      </c>
      <c r="S126" s="123">
        <v>0</v>
      </c>
      <c r="T126" s="124">
        <f>S126*H126</f>
        <v>0</v>
      </c>
      <c r="AR126" s="199" t="s">
        <v>296</v>
      </c>
      <c r="AT126" s="199" t="s">
        <v>184</v>
      </c>
      <c r="AU126" s="199" t="s">
        <v>69</v>
      </c>
      <c r="AY126" s="199" t="s">
        <v>110</v>
      </c>
      <c r="BE126" s="125">
        <f>IF(N126="základní",J126,0)</f>
        <v>0</v>
      </c>
      <c r="BF126" s="125">
        <f>IF(N126="snížená",J126,0)</f>
        <v>0</v>
      </c>
      <c r="BG126" s="125">
        <f>IF(N126="zákl. přenesená",J126,0)</f>
        <v>0</v>
      </c>
      <c r="BH126" s="125">
        <f>IF(N126="sníž. přenesená",J126,0)</f>
        <v>0</v>
      </c>
      <c r="BI126" s="125">
        <f>IF(N126="nulová",J126,0)</f>
        <v>0</v>
      </c>
      <c r="BJ126" s="199" t="s">
        <v>67</v>
      </c>
      <c r="BK126" s="125">
        <f>ROUND(I126*H126,2)</f>
        <v>0</v>
      </c>
      <c r="BL126" s="199" t="s">
        <v>199</v>
      </c>
      <c r="BM126" s="199" t="s">
        <v>671</v>
      </c>
    </row>
    <row r="127" spans="2:65" s="10" customFormat="1" ht="20.399999999999999" x14ac:dyDescent="0.2">
      <c r="B127" s="103"/>
      <c r="C127" s="181">
        <v>29</v>
      </c>
      <c r="D127" s="181" t="s">
        <v>112</v>
      </c>
      <c r="E127" s="216" t="s">
        <v>712</v>
      </c>
      <c r="F127" s="217" t="s">
        <v>713</v>
      </c>
      <c r="G127" s="218" t="s">
        <v>115</v>
      </c>
      <c r="H127" s="215">
        <v>14</v>
      </c>
      <c r="I127" s="179"/>
      <c r="J127" s="179">
        <f t="shared" si="4"/>
        <v>0</v>
      </c>
      <c r="K127" s="217" t="s">
        <v>505</v>
      </c>
      <c r="L127" s="103"/>
      <c r="M127" s="107"/>
      <c r="N127" s="108"/>
      <c r="O127" s="108"/>
      <c r="P127" s="109">
        <f>SUM(P128:P129)</f>
        <v>0</v>
      </c>
      <c r="Q127" s="108"/>
      <c r="R127" s="109">
        <f>SUM(R128:R129)</f>
        <v>0</v>
      </c>
      <c r="S127" s="108"/>
      <c r="T127" s="110">
        <f>SUM(T128:T129)</f>
        <v>0</v>
      </c>
      <c r="AR127" s="104" t="s">
        <v>69</v>
      </c>
      <c r="AT127" s="111" t="s">
        <v>60</v>
      </c>
      <c r="AU127" s="111" t="s">
        <v>67</v>
      </c>
      <c r="AY127" s="104" t="s">
        <v>110</v>
      </c>
      <c r="BK127" s="112">
        <f>SUM(BK128:BK129)</f>
        <v>0</v>
      </c>
    </row>
    <row r="128" spans="2:65" s="197" customFormat="1" ht="16.5" customHeight="1" x14ac:dyDescent="0.2">
      <c r="B128" s="115"/>
      <c r="D128" s="169"/>
      <c r="E128" s="170"/>
      <c r="F128" s="239"/>
      <c r="G128" s="172"/>
      <c r="H128" s="173"/>
      <c r="I128" s="174"/>
      <c r="J128" s="174"/>
      <c r="K128" s="239"/>
      <c r="L128" s="24"/>
      <c r="M128" s="195" t="s">
        <v>1</v>
      </c>
      <c r="N128" s="122" t="s">
        <v>32</v>
      </c>
      <c r="O128" s="123">
        <v>0.28899999999999998</v>
      </c>
      <c r="P128" s="123">
        <f>O128*H128</f>
        <v>0</v>
      </c>
      <c r="Q128" s="123">
        <v>8.0000000000000007E-5</v>
      </c>
      <c r="R128" s="123">
        <f>Q128*H128</f>
        <v>0</v>
      </c>
      <c r="S128" s="123">
        <v>0</v>
      </c>
      <c r="T128" s="124">
        <f>S128*H128</f>
        <v>0</v>
      </c>
      <c r="AR128" s="199" t="s">
        <v>199</v>
      </c>
      <c r="AT128" s="199" t="s">
        <v>112</v>
      </c>
      <c r="AU128" s="199" t="s">
        <v>69</v>
      </c>
      <c r="AY128" s="199" t="s">
        <v>110</v>
      </c>
      <c r="BE128" s="125">
        <f>IF(N128="základní",J128,0)</f>
        <v>0</v>
      </c>
      <c r="BF128" s="125">
        <f>IF(N128="snížená",J128,0)</f>
        <v>0</v>
      </c>
      <c r="BG128" s="125">
        <f>IF(N128="zákl. přenesená",J128,0)</f>
        <v>0</v>
      </c>
      <c r="BH128" s="125">
        <f>IF(N128="sníž. přenesená",J128,0)</f>
        <v>0</v>
      </c>
      <c r="BI128" s="125">
        <f>IF(N128="nulová",J128,0)</f>
        <v>0</v>
      </c>
      <c r="BJ128" s="199" t="s">
        <v>67</v>
      </c>
      <c r="BK128" s="125">
        <f>ROUND(I128*H128,2)</f>
        <v>0</v>
      </c>
      <c r="BL128" s="199" t="s">
        <v>199</v>
      </c>
      <c r="BM128" s="199" t="s">
        <v>676</v>
      </c>
    </row>
    <row r="129" spans="2:65" s="197" customFormat="1" ht="16.5" customHeight="1" x14ac:dyDescent="0.2">
      <c r="B129" s="115"/>
      <c r="C129" s="230"/>
      <c r="D129" s="230"/>
      <c r="E129" s="240"/>
      <c r="F129" s="231"/>
      <c r="G129" s="241"/>
      <c r="H129" s="242"/>
      <c r="I129" s="243"/>
      <c r="J129" s="243"/>
      <c r="K129" s="231"/>
      <c r="L129" s="147"/>
      <c r="M129" s="148" t="s">
        <v>1</v>
      </c>
      <c r="N129" s="149" t="s">
        <v>32</v>
      </c>
      <c r="O129" s="123">
        <v>0</v>
      </c>
      <c r="P129" s="123">
        <f>O129*H129</f>
        <v>0</v>
      </c>
      <c r="Q129" s="123">
        <v>1</v>
      </c>
      <c r="R129" s="123">
        <f>Q129*H129</f>
        <v>0</v>
      </c>
      <c r="S129" s="123">
        <v>0</v>
      </c>
      <c r="T129" s="124">
        <f>S129*H129</f>
        <v>0</v>
      </c>
      <c r="AR129" s="199" t="s">
        <v>158</v>
      </c>
      <c r="AT129" s="199" t="s">
        <v>184</v>
      </c>
      <c r="AU129" s="199" t="s">
        <v>69</v>
      </c>
      <c r="AY129" s="199" t="s">
        <v>110</v>
      </c>
      <c r="BE129" s="125">
        <f>IF(N129="základní",J129,0)</f>
        <v>0</v>
      </c>
      <c r="BF129" s="125">
        <f>IF(N129="snížená",J129,0)</f>
        <v>0</v>
      </c>
      <c r="BG129" s="125">
        <f>IF(N129="zákl. přenesená",J129,0)</f>
        <v>0</v>
      </c>
      <c r="BH129" s="125">
        <f>IF(N129="sníž. přenesená",J129,0)</f>
        <v>0</v>
      </c>
      <c r="BI129" s="125">
        <f>IF(N129="nulová",J129,0)</f>
        <v>0</v>
      </c>
      <c r="BJ129" s="199" t="s">
        <v>67</v>
      </c>
      <c r="BK129" s="125">
        <f>ROUND(I129*H129,2)</f>
        <v>0</v>
      </c>
      <c r="BL129" s="199" t="s">
        <v>116</v>
      </c>
      <c r="BM129" s="199" t="s">
        <v>679</v>
      </c>
    </row>
    <row r="130" spans="2:65" s="10" customFormat="1" ht="16.5" customHeight="1" x14ac:dyDescent="0.25">
      <c r="B130" s="103"/>
      <c r="C130" s="177"/>
      <c r="D130" s="225" t="s">
        <v>60</v>
      </c>
      <c r="E130" s="226" t="s">
        <v>680</v>
      </c>
      <c r="F130" s="226" t="s">
        <v>681</v>
      </c>
      <c r="G130" s="177"/>
      <c r="H130" s="177"/>
      <c r="I130" s="177"/>
      <c r="J130" s="256">
        <f>SUM(J131:J133)</f>
        <v>0</v>
      </c>
      <c r="K130" s="177"/>
      <c r="L130" s="103"/>
      <c r="M130" s="107"/>
      <c r="N130" s="108"/>
      <c r="O130" s="108"/>
      <c r="P130" s="109">
        <f>SUM(P131:P134)</f>
        <v>4.4659999999999993</v>
      </c>
      <c r="Q130" s="108"/>
      <c r="R130" s="109">
        <f>SUM(R131:R134)</f>
        <v>6.3E-3</v>
      </c>
      <c r="S130" s="108"/>
      <c r="T130" s="110">
        <f>SUM(T131:T134)</f>
        <v>0</v>
      </c>
      <c r="AR130" s="104" t="s">
        <v>69</v>
      </c>
      <c r="AT130" s="111" t="s">
        <v>60</v>
      </c>
      <c r="AU130" s="111" t="s">
        <v>67</v>
      </c>
      <c r="AY130" s="104" t="s">
        <v>110</v>
      </c>
      <c r="BK130" s="112">
        <f>SUM(BK131:BK134)</f>
        <v>0</v>
      </c>
    </row>
    <row r="131" spans="2:65" s="197" customFormat="1" ht="16.5" customHeight="1" x14ac:dyDescent="0.2">
      <c r="B131" s="115"/>
      <c r="C131" s="181">
        <v>30</v>
      </c>
      <c r="D131" s="181" t="s">
        <v>112</v>
      </c>
      <c r="E131" s="182" t="s">
        <v>682</v>
      </c>
      <c r="F131" s="180" t="s">
        <v>683</v>
      </c>
      <c r="G131" s="183" t="s">
        <v>115</v>
      </c>
      <c r="H131" s="215">
        <v>14</v>
      </c>
      <c r="I131" s="179"/>
      <c r="J131" s="179">
        <f>ROUND(I131*H131,2)</f>
        <v>0</v>
      </c>
      <c r="K131" s="180" t="s">
        <v>607</v>
      </c>
      <c r="L131" s="24"/>
      <c r="M131" s="195" t="s">
        <v>1</v>
      </c>
      <c r="N131" s="122" t="s">
        <v>32</v>
      </c>
      <c r="O131" s="123">
        <v>0.21099999999999999</v>
      </c>
      <c r="P131" s="123">
        <f>O131*H131</f>
        <v>2.9539999999999997</v>
      </c>
      <c r="Q131" s="123">
        <v>3.3E-4</v>
      </c>
      <c r="R131" s="123">
        <f>Q131*H131</f>
        <v>4.62E-3</v>
      </c>
      <c r="S131" s="123">
        <v>0</v>
      </c>
      <c r="T131" s="124">
        <f>S131*H131</f>
        <v>0</v>
      </c>
      <c r="AR131" s="199" t="s">
        <v>199</v>
      </c>
      <c r="AT131" s="199" t="s">
        <v>112</v>
      </c>
      <c r="AU131" s="199" t="s">
        <v>69</v>
      </c>
      <c r="AY131" s="199" t="s">
        <v>110</v>
      </c>
      <c r="BE131" s="125">
        <f>IF(N131="základní",J131,0)</f>
        <v>0</v>
      </c>
      <c r="BF131" s="125">
        <f>IF(N131="snížená",J131,0)</f>
        <v>0</v>
      </c>
      <c r="BG131" s="125">
        <f>IF(N131="zákl. přenesená",J131,0)</f>
        <v>0</v>
      </c>
      <c r="BH131" s="125">
        <f>IF(N131="sníž. přenesená",J131,0)</f>
        <v>0</v>
      </c>
      <c r="BI131" s="125">
        <f>IF(N131="nulová",J131,0)</f>
        <v>0</v>
      </c>
      <c r="BJ131" s="199" t="s">
        <v>67</v>
      </c>
      <c r="BK131" s="125">
        <f>ROUND(I131*H131,2)</f>
        <v>0</v>
      </c>
      <c r="BL131" s="199" t="s">
        <v>199</v>
      </c>
      <c r="BM131" s="199" t="s">
        <v>684</v>
      </c>
    </row>
    <row r="132" spans="2:65" s="11" customFormat="1" ht="16.5" customHeight="1" x14ac:dyDescent="0.2">
      <c r="B132" s="126"/>
      <c r="C132" s="178"/>
      <c r="D132" s="248" t="s">
        <v>118</v>
      </c>
      <c r="E132" s="249" t="s">
        <v>1</v>
      </c>
      <c r="F132" s="358">
        <v>14</v>
      </c>
      <c r="G132" s="178"/>
      <c r="H132" s="359">
        <v>14</v>
      </c>
      <c r="I132" s="178"/>
      <c r="J132" s="178"/>
      <c r="K132" s="178"/>
      <c r="L132" s="126"/>
      <c r="M132" s="131"/>
      <c r="N132" s="132"/>
      <c r="O132" s="132"/>
      <c r="P132" s="132"/>
      <c r="Q132" s="132"/>
      <c r="R132" s="132"/>
      <c r="S132" s="132"/>
      <c r="T132" s="133"/>
      <c r="AT132" s="128" t="s">
        <v>118</v>
      </c>
      <c r="AU132" s="128" t="s">
        <v>69</v>
      </c>
      <c r="AV132" s="11" t="s">
        <v>69</v>
      </c>
      <c r="AW132" s="11" t="s">
        <v>24</v>
      </c>
      <c r="AX132" s="11" t="s">
        <v>67</v>
      </c>
      <c r="AY132" s="128" t="s">
        <v>110</v>
      </c>
    </row>
    <row r="133" spans="2:65" s="197" customFormat="1" ht="16.5" customHeight="1" x14ac:dyDescent="0.2">
      <c r="B133" s="115"/>
      <c r="C133" s="181">
        <v>31</v>
      </c>
      <c r="D133" s="181" t="s">
        <v>112</v>
      </c>
      <c r="E133" s="182" t="s">
        <v>685</v>
      </c>
      <c r="F133" s="180" t="s">
        <v>686</v>
      </c>
      <c r="G133" s="183" t="s">
        <v>115</v>
      </c>
      <c r="H133" s="215">
        <v>14</v>
      </c>
      <c r="I133" s="179"/>
      <c r="J133" s="179">
        <f>ROUND(I133*H133,2)</f>
        <v>0</v>
      </c>
      <c r="K133" s="180" t="s">
        <v>607</v>
      </c>
      <c r="L133" s="24"/>
      <c r="M133" s="195" t="s">
        <v>1</v>
      </c>
      <c r="N133" s="122" t="s">
        <v>32</v>
      </c>
      <c r="O133" s="123">
        <v>0.108</v>
      </c>
      <c r="P133" s="123">
        <f>O133*H133</f>
        <v>1.512</v>
      </c>
      <c r="Q133" s="123">
        <v>1.2E-4</v>
      </c>
      <c r="R133" s="123">
        <f>Q133*H133</f>
        <v>1.6800000000000001E-3</v>
      </c>
      <c r="S133" s="123">
        <v>0</v>
      </c>
      <c r="T133" s="124">
        <f>S133*H133</f>
        <v>0</v>
      </c>
      <c r="AR133" s="199" t="s">
        <v>199</v>
      </c>
      <c r="AT133" s="199" t="s">
        <v>112</v>
      </c>
      <c r="AU133" s="199" t="s">
        <v>69</v>
      </c>
      <c r="AY133" s="199" t="s">
        <v>110</v>
      </c>
      <c r="BE133" s="125">
        <f>IF(N133="základní",J133,0)</f>
        <v>0</v>
      </c>
      <c r="BF133" s="125">
        <f>IF(N133="snížená",J133,0)</f>
        <v>0</v>
      </c>
      <c r="BG133" s="125">
        <f>IF(N133="zákl. přenesená",J133,0)</f>
        <v>0</v>
      </c>
      <c r="BH133" s="125">
        <f>IF(N133="sníž. přenesená",J133,0)</f>
        <v>0</v>
      </c>
      <c r="BI133" s="125">
        <f>IF(N133="nulová",J133,0)</f>
        <v>0</v>
      </c>
      <c r="BJ133" s="199" t="s">
        <v>67</v>
      </c>
      <c r="BK133" s="125">
        <f>ROUND(I133*H133,2)</f>
        <v>0</v>
      </c>
      <c r="BL133" s="199" t="s">
        <v>199</v>
      </c>
      <c r="BM133" s="199" t="s">
        <v>687</v>
      </c>
    </row>
    <row r="134" spans="2:65" s="11" customFormat="1" ht="16.5" customHeight="1" x14ac:dyDescent="0.2">
      <c r="B134" s="126"/>
      <c r="C134" s="178"/>
      <c r="D134" s="248" t="s">
        <v>118</v>
      </c>
      <c r="E134" s="249" t="s">
        <v>1</v>
      </c>
      <c r="F134" s="358">
        <v>14</v>
      </c>
      <c r="G134" s="178"/>
      <c r="H134" s="359">
        <v>14</v>
      </c>
      <c r="I134" s="178"/>
      <c r="J134" s="178"/>
      <c r="K134" s="178"/>
      <c r="L134" s="126"/>
      <c r="M134" s="131"/>
      <c r="N134" s="132"/>
      <c r="O134" s="132"/>
      <c r="P134" s="132"/>
      <c r="Q134" s="132"/>
      <c r="R134" s="132"/>
      <c r="S134" s="132"/>
      <c r="T134" s="133"/>
      <c r="AT134" s="128" t="s">
        <v>118</v>
      </c>
      <c r="AU134" s="128" t="s">
        <v>69</v>
      </c>
      <c r="AV134" s="11" t="s">
        <v>69</v>
      </c>
      <c r="AW134" s="11" t="s">
        <v>24</v>
      </c>
      <c r="AX134" s="11" t="s">
        <v>67</v>
      </c>
      <c r="AY134" s="128" t="s">
        <v>110</v>
      </c>
    </row>
    <row r="135" spans="2:65" s="10" customFormat="1" ht="16.5" customHeight="1" x14ac:dyDescent="0.25">
      <c r="B135" s="103"/>
      <c r="C135" s="177"/>
      <c r="D135" s="225" t="s">
        <v>60</v>
      </c>
      <c r="E135" s="226" t="s">
        <v>688</v>
      </c>
      <c r="F135" s="226" t="s">
        <v>689</v>
      </c>
      <c r="G135" s="177"/>
      <c r="H135" s="177"/>
      <c r="I135" s="177"/>
      <c r="J135" s="256">
        <f>SUM(J136:J139)</f>
        <v>0</v>
      </c>
      <c r="K135" s="177"/>
      <c r="L135" s="103"/>
      <c r="M135" s="107"/>
      <c r="N135" s="108"/>
      <c r="O135" s="108"/>
      <c r="P135" s="109">
        <f>SUM(P136:P141)</f>
        <v>6.6039999999999992</v>
      </c>
      <c r="Q135" s="108"/>
      <c r="R135" s="109">
        <f>SUM(R136:R141)</f>
        <v>5.8760000000000007E-2</v>
      </c>
      <c r="S135" s="108"/>
      <c r="T135" s="110">
        <f>SUM(T136:T141)</f>
        <v>1.6119999999999999E-2</v>
      </c>
      <c r="AR135" s="104" t="s">
        <v>69</v>
      </c>
      <c r="AT135" s="111" t="s">
        <v>60</v>
      </c>
      <c r="AU135" s="111" t="s">
        <v>67</v>
      </c>
      <c r="AY135" s="104" t="s">
        <v>110</v>
      </c>
      <c r="BK135" s="112">
        <f>SUM(BK136:BK141)</f>
        <v>0</v>
      </c>
    </row>
    <row r="136" spans="2:65" s="197" customFormat="1" ht="16.5" customHeight="1" x14ac:dyDescent="0.2">
      <c r="B136" s="115"/>
      <c r="C136" s="181">
        <v>32</v>
      </c>
      <c r="D136" s="181" t="s">
        <v>112</v>
      </c>
      <c r="E136" s="182" t="s">
        <v>690</v>
      </c>
      <c r="F136" s="180" t="s">
        <v>691</v>
      </c>
      <c r="G136" s="183" t="s">
        <v>115</v>
      </c>
      <c r="H136" s="215">
        <f>14+38</f>
        <v>52</v>
      </c>
      <c r="I136" s="179"/>
      <c r="J136" s="179">
        <f>ROUND(I136*H136,2)</f>
        <v>0</v>
      </c>
      <c r="K136" s="180" t="s">
        <v>607</v>
      </c>
      <c r="L136" s="24"/>
      <c r="M136" s="195" t="s">
        <v>1</v>
      </c>
      <c r="N136" s="122" t="s">
        <v>32</v>
      </c>
      <c r="O136" s="123">
        <v>7.3999999999999996E-2</v>
      </c>
      <c r="P136" s="123">
        <f>O136*H136</f>
        <v>3.8479999999999999</v>
      </c>
      <c r="Q136" s="123">
        <v>1E-3</v>
      </c>
      <c r="R136" s="123">
        <f>Q136*H136</f>
        <v>5.2000000000000005E-2</v>
      </c>
      <c r="S136" s="123">
        <v>3.1E-4</v>
      </c>
      <c r="T136" s="124">
        <f>S136*H136</f>
        <v>1.6119999999999999E-2</v>
      </c>
      <c r="AR136" s="199" t="s">
        <v>199</v>
      </c>
      <c r="AT136" s="199" t="s">
        <v>112</v>
      </c>
      <c r="AU136" s="199" t="s">
        <v>69</v>
      </c>
      <c r="AY136" s="199" t="s">
        <v>110</v>
      </c>
      <c r="BE136" s="125">
        <f>IF(N136="základní",J136,0)</f>
        <v>0</v>
      </c>
      <c r="BF136" s="125">
        <f>IF(N136="snížená",J136,0)</f>
        <v>0</v>
      </c>
      <c r="BG136" s="125">
        <f>IF(N136="zákl. přenesená",J136,0)</f>
        <v>0</v>
      </c>
      <c r="BH136" s="125">
        <f>IF(N136="sníž. přenesená",J136,0)</f>
        <v>0</v>
      </c>
      <c r="BI136" s="125">
        <f>IF(N136="nulová",J136,0)</f>
        <v>0</v>
      </c>
      <c r="BJ136" s="199" t="s">
        <v>67</v>
      </c>
      <c r="BK136" s="125">
        <f>ROUND(I136*H136,2)</f>
        <v>0</v>
      </c>
      <c r="BL136" s="199" t="s">
        <v>199</v>
      </c>
      <c r="BM136" s="199" t="s">
        <v>692</v>
      </c>
    </row>
    <row r="137" spans="2:65" s="197" customFormat="1" ht="28.8" x14ac:dyDescent="0.2">
      <c r="B137" s="24"/>
      <c r="C137" s="366"/>
      <c r="D137" s="248" t="s">
        <v>245</v>
      </c>
      <c r="E137" s="366"/>
      <c r="F137" s="360" t="s">
        <v>709</v>
      </c>
      <c r="G137" s="366"/>
      <c r="H137" s="366"/>
      <c r="I137" s="366"/>
      <c r="J137" s="366"/>
      <c r="K137" s="366"/>
      <c r="L137" s="24"/>
      <c r="M137" s="151"/>
      <c r="N137" s="46"/>
      <c r="O137" s="46"/>
      <c r="P137" s="46"/>
      <c r="Q137" s="46"/>
      <c r="R137" s="46"/>
      <c r="S137" s="46"/>
      <c r="T137" s="47"/>
      <c r="AT137" s="199" t="s">
        <v>245</v>
      </c>
      <c r="AU137" s="199" t="s">
        <v>69</v>
      </c>
    </row>
    <row r="138" spans="2:65" s="11" customFormat="1" ht="16.5" customHeight="1" x14ac:dyDescent="0.2">
      <c r="B138" s="126"/>
      <c r="C138" s="178"/>
      <c r="D138" s="248" t="s">
        <v>118</v>
      </c>
      <c r="E138" s="249" t="s">
        <v>1</v>
      </c>
      <c r="F138" s="358"/>
      <c r="G138" s="178"/>
      <c r="H138" s="359">
        <v>52</v>
      </c>
      <c r="I138" s="178"/>
      <c r="J138" s="178"/>
      <c r="K138" s="178"/>
      <c r="L138" s="126"/>
      <c r="M138" s="131"/>
      <c r="N138" s="132"/>
      <c r="O138" s="132"/>
      <c r="P138" s="132"/>
      <c r="Q138" s="132"/>
      <c r="R138" s="132"/>
      <c r="S138" s="132"/>
      <c r="T138" s="133"/>
      <c r="AT138" s="128" t="s">
        <v>118</v>
      </c>
      <c r="AU138" s="128" t="s">
        <v>69</v>
      </c>
      <c r="AV138" s="11" t="s">
        <v>69</v>
      </c>
      <c r="AW138" s="11" t="s">
        <v>24</v>
      </c>
      <c r="AX138" s="11" t="s">
        <v>67</v>
      </c>
      <c r="AY138" s="128" t="s">
        <v>110</v>
      </c>
    </row>
    <row r="139" spans="2:65" s="197" customFormat="1" ht="20.399999999999999" x14ac:dyDescent="0.2">
      <c r="B139" s="115"/>
      <c r="C139" s="181">
        <v>33</v>
      </c>
      <c r="D139" s="181" t="s">
        <v>112</v>
      </c>
      <c r="E139" s="182" t="s">
        <v>694</v>
      </c>
      <c r="F139" s="180" t="s">
        <v>695</v>
      </c>
      <c r="G139" s="183" t="s">
        <v>115</v>
      </c>
      <c r="H139" s="215">
        <v>52</v>
      </c>
      <c r="I139" s="179"/>
      <c r="J139" s="179">
        <f>ROUND(I139*H139,2)</f>
        <v>0</v>
      </c>
      <c r="K139" s="180" t="s">
        <v>607</v>
      </c>
      <c r="L139" s="24"/>
      <c r="M139" s="195" t="s">
        <v>1</v>
      </c>
      <c r="N139" s="122" t="s">
        <v>32</v>
      </c>
      <c r="O139" s="123">
        <v>5.2999999999999999E-2</v>
      </c>
      <c r="P139" s="123">
        <f>O139*H139</f>
        <v>2.7559999999999998</v>
      </c>
      <c r="Q139" s="123">
        <v>1.2999999999999999E-4</v>
      </c>
      <c r="R139" s="123">
        <f>Q139*H139</f>
        <v>6.7599999999999995E-3</v>
      </c>
      <c r="S139" s="123">
        <v>0</v>
      </c>
      <c r="T139" s="124">
        <f>S139*H139</f>
        <v>0</v>
      </c>
      <c r="AR139" s="199" t="s">
        <v>199</v>
      </c>
      <c r="AT139" s="199" t="s">
        <v>112</v>
      </c>
      <c r="AU139" s="199" t="s">
        <v>69</v>
      </c>
      <c r="AY139" s="199" t="s">
        <v>110</v>
      </c>
      <c r="BE139" s="125">
        <f>IF(N139="základní",J139,0)</f>
        <v>0</v>
      </c>
      <c r="BF139" s="125">
        <f>IF(N139="snížená",J139,0)</f>
        <v>0</v>
      </c>
      <c r="BG139" s="125">
        <f>IF(N139="zákl. přenesená",J139,0)</f>
        <v>0</v>
      </c>
      <c r="BH139" s="125">
        <f>IF(N139="sníž. přenesená",J139,0)</f>
        <v>0</v>
      </c>
      <c r="BI139" s="125">
        <f>IF(N139="nulová",J139,0)</f>
        <v>0</v>
      </c>
      <c r="BJ139" s="199" t="s">
        <v>67</v>
      </c>
      <c r="BK139" s="125">
        <f>ROUND(I139*H139,2)</f>
        <v>0</v>
      </c>
      <c r="BL139" s="199" t="s">
        <v>199</v>
      </c>
      <c r="BM139" s="199" t="s">
        <v>696</v>
      </c>
    </row>
    <row r="140" spans="2:65" s="197" customFormat="1" ht="28.8" x14ac:dyDescent="0.2">
      <c r="B140" s="24"/>
      <c r="C140" s="366"/>
      <c r="D140" s="248" t="s">
        <v>245</v>
      </c>
      <c r="E140" s="366"/>
      <c r="F140" s="360" t="s">
        <v>709</v>
      </c>
      <c r="G140" s="366"/>
      <c r="H140" s="366"/>
      <c r="I140" s="366"/>
      <c r="J140" s="366"/>
      <c r="K140" s="366"/>
      <c r="L140" s="24"/>
      <c r="M140" s="151"/>
      <c r="N140" s="46"/>
      <c r="O140" s="46"/>
      <c r="P140" s="46"/>
      <c r="Q140" s="46"/>
      <c r="R140" s="46"/>
      <c r="S140" s="46"/>
      <c r="T140" s="47"/>
      <c r="AT140" s="199" t="s">
        <v>245</v>
      </c>
      <c r="AU140" s="199" t="s">
        <v>69</v>
      </c>
    </row>
    <row r="141" spans="2:65" s="11" customFormat="1" ht="16.5" customHeight="1" x14ac:dyDescent="0.2">
      <c r="B141" s="126"/>
      <c r="C141" s="178"/>
      <c r="D141" s="248" t="s">
        <v>118</v>
      </c>
      <c r="E141" s="249" t="s">
        <v>1</v>
      </c>
      <c r="F141" s="358"/>
      <c r="G141" s="178"/>
      <c r="H141" s="359">
        <v>52</v>
      </c>
      <c r="I141" s="178"/>
      <c r="J141" s="178"/>
      <c r="K141" s="178"/>
      <c r="L141" s="126"/>
      <c r="M141" s="131"/>
      <c r="N141" s="132"/>
      <c r="O141" s="132"/>
      <c r="P141" s="132"/>
      <c r="Q141" s="132"/>
      <c r="R141" s="132"/>
      <c r="S141" s="132"/>
      <c r="T141" s="133"/>
      <c r="AT141" s="128" t="s">
        <v>118</v>
      </c>
      <c r="AU141" s="128" t="s">
        <v>69</v>
      </c>
      <c r="AV141" s="11" t="s">
        <v>69</v>
      </c>
      <c r="AW141" s="11" t="s">
        <v>24</v>
      </c>
      <c r="AX141" s="11" t="s">
        <v>67</v>
      </c>
      <c r="AY141" s="128" t="s">
        <v>110</v>
      </c>
    </row>
    <row r="142" spans="2:65" s="10" customFormat="1" ht="16.5" customHeight="1" x14ac:dyDescent="0.25">
      <c r="B142" s="103"/>
      <c r="C142" s="177"/>
      <c r="D142" s="225" t="s">
        <v>60</v>
      </c>
      <c r="E142" s="227" t="s">
        <v>184</v>
      </c>
      <c r="F142" s="227" t="s">
        <v>697</v>
      </c>
      <c r="G142" s="177"/>
      <c r="H142" s="177"/>
      <c r="I142" s="177"/>
      <c r="J142" s="255">
        <f>SUM(J143,J146)</f>
        <v>0</v>
      </c>
      <c r="K142" s="177"/>
      <c r="L142" s="103"/>
      <c r="M142" s="107"/>
      <c r="N142" s="108"/>
      <c r="O142" s="108"/>
      <c r="P142" s="109">
        <f>P143</f>
        <v>0.91999999999999993</v>
      </c>
      <c r="Q142" s="108"/>
      <c r="R142" s="109">
        <f>R143</f>
        <v>2.4000000000000002E-3</v>
      </c>
      <c r="S142" s="108"/>
      <c r="T142" s="110">
        <f>T143</f>
        <v>0</v>
      </c>
      <c r="AR142" s="104" t="s">
        <v>128</v>
      </c>
      <c r="AT142" s="111" t="s">
        <v>60</v>
      </c>
      <c r="AU142" s="111" t="s">
        <v>61</v>
      </c>
      <c r="AY142" s="104" t="s">
        <v>110</v>
      </c>
      <c r="BK142" s="112">
        <f>BK143</f>
        <v>0</v>
      </c>
    </row>
    <row r="143" spans="2:65" s="10" customFormat="1" ht="16.5" customHeight="1" x14ac:dyDescent="0.25">
      <c r="B143" s="103"/>
      <c r="C143" s="177"/>
      <c r="D143" s="225" t="s">
        <v>60</v>
      </c>
      <c r="E143" s="226" t="s">
        <v>698</v>
      </c>
      <c r="F143" s="226" t="s">
        <v>699</v>
      </c>
      <c r="G143" s="177"/>
      <c r="H143" s="177"/>
      <c r="I143" s="177"/>
      <c r="J143" s="256">
        <f>SUM(J144:J145)</f>
        <v>0</v>
      </c>
      <c r="K143" s="177"/>
      <c r="L143" s="103"/>
      <c r="M143" s="107"/>
      <c r="N143" s="108"/>
      <c r="O143" s="108"/>
      <c r="P143" s="109">
        <f>SUM(P144:P145)</f>
        <v>0.91999999999999993</v>
      </c>
      <c r="Q143" s="108"/>
      <c r="R143" s="109">
        <f>SUM(R144:R145)</f>
        <v>2.4000000000000002E-3</v>
      </c>
      <c r="S143" s="108"/>
      <c r="T143" s="110">
        <f>SUM(T144:T145)</f>
        <v>0</v>
      </c>
      <c r="AR143" s="104" t="s">
        <v>128</v>
      </c>
      <c r="AT143" s="111" t="s">
        <v>60</v>
      </c>
      <c r="AU143" s="111" t="s">
        <v>67</v>
      </c>
      <c r="AY143" s="104" t="s">
        <v>110</v>
      </c>
      <c r="BK143" s="112">
        <f>SUM(BK144:BK145)</f>
        <v>0</v>
      </c>
    </row>
    <row r="144" spans="2:65" s="197" customFormat="1" ht="20.399999999999999" x14ac:dyDescent="0.2">
      <c r="B144" s="115"/>
      <c r="C144" s="181">
        <v>34</v>
      </c>
      <c r="D144" s="181" t="s">
        <v>112</v>
      </c>
      <c r="E144" s="182" t="s">
        <v>700</v>
      </c>
      <c r="F144" s="180" t="s">
        <v>701</v>
      </c>
      <c r="G144" s="183" t="s">
        <v>243</v>
      </c>
      <c r="H144" s="215">
        <v>20</v>
      </c>
      <c r="I144" s="179"/>
      <c r="J144" s="179">
        <f>ROUND(I144*H144,2)</f>
        <v>0</v>
      </c>
      <c r="K144" s="180" t="s">
        <v>607</v>
      </c>
      <c r="L144" s="24"/>
      <c r="M144" s="195" t="s">
        <v>1</v>
      </c>
      <c r="N144" s="122" t="s">
        <v>32</v>
      </c>
      <c r="O144" s="123">
        <v>4.5999999999999999E-2</v>
      </c>
      <c r="P144" s="123">
        <f>O144*H144</f>
        <v>0.91999999999999993</v>
      </c>
      <c r="Q144" s="123">
        <v>0</v>
      </c>
      <c r="R144" s="123">
        <f>Q144*H144</f>
        <v>0</v>
      </c>
      <c r="S144" s="123">
        <v>0</v>
      </c>
      <c r="T144" s="124">
        <f>S144*H144</f>
        <v>0</v>
      </c>
      <c r="AR144" s="199" t="s">
        <v>425</v>
      </c>
      <c r="AT144" s="199" t="s">
        <v>112</v>
      </c>
      <c r="AU144" s="199" t="s">
        <v>69</v>
      </c>
      <c r="AY144" s="199" t="s">
        <v>110</v>
      </c>
      <c r="BE144" s="125">
        <f>IF(N144="základní",J144,0)</f>
        <v>0</v>
      </c>
      <c r="BF144" s="125">
        <f>IF(N144="snížená",J144,0)</f>
        <v>0</v>
      </c>
      <c r="BG144" s="125">
        <f>IF(N144="zákl. přenesená",J144,0)</f>
        <v>0</v>
      </c>
      <c r="BH144" s="125">
        <f>IF(N144="sníž. přenesená",J144,0)</f>
        <v>0</v>
      </c>
      <c r="BI144" s="125">
        <f>IF(N144="nulová",J144,0)</f>
        <v>0</v>
      </c>
      <c r="BJ144" s="199" t="s">
        <v>67</v>
      </c>
      <c r="BK144" s="125">
        <f>ROUND(I144*H144,2)</f>
        <v>0</v>
      </c>
      <c r="BL144" s="199" t="s">
        <v>425</v>
      </c>
      <c r="BM144" s="199" t="s">
        <v>702</v>
      </c>
    </row>
    <row r="145" spans="1:65" s="197" customFormat="1" ht="16.5" customHeight="1" x14ac:dyDescent="0.2">
      <c r="B145" s="115"/>
      <c r="C145" s="219">
        <v>35</v>
      </c>
      <c r="D145" s="219" t="s">
        <v>184</v>
      </c>
      <c r="E145" s="220" t="s">
        <v>703</v>
      </c>
      <c r="F145" s="221" t="s">
        <v>704</v>
      </c>
      <c r="G145" s="222" t="s">
        <v>243</v>
      </c>
      <c r="H145" s="223">
        <v>20</v>
      </c>
      <c r="I145" s="224"/>
      <c r="J145" s="224">
        <f>ROUND(I145*H145,2)</f>
        <v>0</v>
      </c>
      <c r="K145" s="221" t="s">
        <v>607</v>
      </c>
      <c r="L145" s="147"/>
      <c r="M145" s="206" t="s">
        <v>1</v>
      </c>
      <c r="N145" s="207" t="s">
        <v>32</v>
      </c>
      <c r="O145" s="154">
        <v>0</v>
      </c>
      <c r="P145" s="154">
        <f>O145*H145</f>
        <v>0</v>
      </c>
      <c r="Q145" s="154">
        <v>1.2E-4</v>
      </c>
      <c r="R145" s="154">
        <f>Q145*H145</f>
        <v>2.4000000000000002E-3</v>
      </c>
      <c r="S145" s="154">
        <v>0</v>
      </c>
      <c r="T145" s="155">
        <f>S145*H145</f>
        <v>0</v>
      </c>
      <c r="AR145" s="199" t="s">
        <v>705</v>
      </c>
      <c r="AT145" s="199" t="s">
        <v>184</v>
      </c>
      <c r="AU145" s="199" t="s">
        <v>69</v>
      </c>
      <c r="AY145" s="199" t="s">
        <v>110</v>
      </c>
      <c r="BE145" s="125">
        <f>IF(N145="základní",J145,0)</f>
        <v>0</v>
      </c>
      <c r="BF145" s="125">
        <f>IF(N145="snížená",J145,0)</f>
        <v>0</v>
      </c>
      <c r="BG145" s="125">
        <f>IF(N145="zákl. přenesená",J145,0)</f>
        <v>0</v>
      </c>
      <c r="BH145" s="125">
        <f>IF(N145="sníž. přenesená",J145,0)</f>
        <v>0</v>
      </c>
      <c r="BI145" s="125">
        <f>IF(N145="nulová",J145,0)</f>
        <v>0</v>
      </c>
      <c r="BJ145" s="199" t="s">
        <v>67</v>
      </c>
      <c r="BK145" s="125">
        <f>ROUND(I145*H145,2)</f>
        <v>0</v>
      </c>
      <c r="BL145" s="199" t="s">
        <v>705</v>
      </c>
      <c r="BM145" s="199" t="s">
        <v>706</v>
      </c>
    </row>
    <row r="146" spans="1:65" s="197" customFormat="1" ht="16.5" customHeight="1" x14ac:dyDescent="0.25">
      <c r="A146" s="10"/>
      <c r="B146" s="389"/>
      <c r="C146" s="332"/>
      <c r="D146" s="334" t="s">
        <v>60</v>
      </c>
      <c r="E146" s="334" t="s">
        <v>421</v>
      </c>
      <c r="F146" s="334" t="s">
        <v>557</v>
      </c>
      <c r="G146" s="335"/>
      <c r="H146" s="335"/>
      <c r="I146" s="335"/>
      <c r="J146" s="336">
        <f>SUM(J147)</f>
        <v>0</v>
      </c>
      <c r="K146" s="332"/>
      <c r="L146" s="147"/>
    </row>
    <row r="147" spans="1:65" ht="16.5" customHeight="1" x14ac:dyDescent="0.2">
      <c r="A147" s="267"/>
      <c r="B147" s="390"/>
      <c r="C147" s="301">
        <v>36</v>
      </c>
      <c r="D147" s="301" t="s">
        <v>112</v>
      </c>
      <c r="E147" s="337" t="s">
        <v>558</v>
      </c>
      <c r="F147" s="338" t="s">
        <v>559</v>
      </c>
      <c r="G147" s="339" t="s">
        <v>560</v>
      </c>
      <c r="H147" s="340">
        <v>200</v>
      </c>
      <c r="I147" s="341"/>
      <c r="J147" s="341">
        <f>ROUND(I147*H147,2)</f>
        <v>0</v>
      </c>
      <c r="K147" s="338" t="s">
        <v>1</v>
      </c>
      <c r="L147" s="147"/>
    </row>
    <row r="148" spans="1:65" ht="16.5" customHeight="1" x14ac:dyDescent="0.25">
      <c r="A148" s="10"/>
      <c r="B148" s="389"/>
      <c r="C148" s="332"/>
      <c r="D148" s="333" t="s">
        <v>60</v>
      </c>
      <c r="E148" s="351" t="s">
        <v>562</v>
      </c>
      <c r="F148" s="351" t="s">
        <v>563</v>
      </c>
      <c r="G148" s="332"/>
      <c r="H148" s="332"/>
      <c r="I148" s="332"/>
      <c r="J148" s="330">
        <f>SUM(J149:J155)</f>
        <v>0</v>
      </c>
      <c r="K148" s="332"/>
      <c r="L148" s="147"/>
    </row>
    <row r="149" spans="1:65" ht="16.5" customHeight="1" x14ac:dyDescent="0.2">
      <c r="A149" s="267"/>
      <c r="B149" s="390"/>
      <c r="C149" s="301">
        <v>37</v>
      </c>
      <c r="D149" s="301" t="s">
        <v>112</v>
      </c>
      <c r="E149" s="337" t="s">
        <v>819</v>
      </c>
      <c r="F149" s="338" t="s">
        <v>565</v>
      </c>
      <c r="G149" s="339" t="s">
        <v>566</v>
      </c>
      <c r="H149" s="340">
        <v>20</v>
      </c>
      <c r="I149" s="341"/>
      <c r="J149" s="341">
        <f>ROUND(I149*H149,2)</f>
        <v>0</v>
      </c>
      <c r="K149" s="338" t="s">
        <v>1</v>
      </c>
      <c r="L149" s="147"/>
    </row>
    <row r="150" spans="1:65" ht="67.2" x14ac:dyDescent="0.2">
      <c r="A150" s="267"/>
      <c r="B150" s="390"/>
      <c r="C150" s="305"/>
      <c r="D150" s="343" t="s">
        <v>245</v>
      </c>
      <c r="E150" s="305"/>
      <c r="F150" s="361" t="s">
        <v>843</v>
      </c>
      <c r="G150" s="305"/>
      <c r="H150" s="305"/>
      <c r="I150" s="305"/>
      <c r="J150" s="305"/>
      <c r="K150" s="305"/>
      <c r="L150" s="147"/>
    </row>
    <row r="151" spans="1:65" ht="16.5" customHeight="1" x14ac:dyDescent="0.2">
      <c r="A151" s="267"/>
      <c r="B151" s="390"/>
      <c r="C151" s="301">
        <v>38</v>
      </c>
      <c r="D151" s="301" t="s">
        <v>112</v>
      </c>
      <c r="E151" s="337" t="s">
        <v>570</v>
      </c>
      <c r="F151" s="338" t="s">
        <v>571</v>
      </c>
      <c r="G151" s="339" t="s">
        <v>566</v>
      </c>
      <c r="H151" s="340">
        <v>10</v>
      </c>
      <c r="I151" s="341"/>
      <c r="J151" s="341">
        <f>ROUND(I151*H151,2)</f>
        <v>0</v>
      </c>
      <c r="K151" s="338" t="s">
        <v>1</v>
      </c>
      <c r="L151" s="147"/>
    </row>
    <row r="152" spans="1:65" ht="19.2" x14ac:dyDescent="0.2">
      <c r="A152" s="267"/>
      <c r="B152" s="390"/>
      <c r="C152" s="305"/>
      <c r="D152" s="343" t="s">
        <v>245</v>
      </c>
      <c r="E152" s="305"/>
      <c r="F152" s="361" t="s">
        <v>844</v>
      </c>
      <c r="G152" s="305"/>
      <c r="H152" s="305"/>
      <c r="I152" s="305"/>
      <c r="J152" s="305"/>
      <c r="K152" s="305"/>
      <c r="L152" s="147"/>
    </row>
    <row r="153" spans="1:65" s="468" customFormat="1" x14ac:dyDescent="0.2">
      <c r="A153" s="467"/>
      <c r="B153" s="390"/>
      <c r="C153" s="305"/>
      <c r="D153" s="343"/>
      <c r="E153" s="305"/>
      <c r="F153" s="326" t="s">
        <v>972</v>
      </c>
      <c r="G153" s="305"/>
      <c r="H153" s="305"/>
      <c r="I153" s="305"/>
      <c r="J153" s="305"/>
      <c r="K153" s="305"/>
      <c r="L153" s="147"/>
    </row>
    <row r="154" spans="1:65" s="522" customFormat="1" x14ac:dyDescent="0.2">
      <c r="A154" s="523"/>
      <c r="B154" s="390"/>
      <c r="C154" s="301" t="s">
        <v>989</v>
      </c>
      <c r="D154" s="301" t="s">
        <v>112</v>
      </c>
      <c r="E154" s="337" t="s">
        <v>570</v>
      </c>
      <c r="F154" s="338" t="s">
        <v>987</v>
      </c>
      <c r="G154" s="339" t="s">
        <v>475</v>
      </c>
      <c r="H154" s="340">
        <v>1</v>
      </c>
      <c r="I154" s="341"/>
      <c r="J154" s="341">
        <v>0</v>
      </c>
      <c r="K154" s="283" t="s">
        <v>1</v>
      </c>
      <c r="L154" s="147"/>
    </row>
    <row r="155" spans="1:65" ht="16.5" customHeight="1" x14ac:dyDescent="0.2">
      <c r="A155" s="267"/>
      <c r="B155" s="390"/>
      <c r="C155" s="352">
        <v>39</v>
      </c>
      <c r="D155" s="352" t="s">
        <v>184</v>
      </c>
      <c r="E155" s="353" t="s">
        <v>822</v>
      </c>
      <c r="F155" s="354" t="s">
        <v>575</v>
      </c>
      <c r="G155" s="355" t="s">
        <v>475</v>
      </c>
      <c r="H155" s="356">
        <v>1</v>
      </c>
      <c r="I155" s="357"/>
      <c r="J155" s="357">
        <f>ROUND(I155*H155,2)</f>
        <v>0</v>
      </c>
      <c r="K155" s="354" t="s">
        <v>1</v>
      </c>
      <c r="L155" s="147"/>
    </row>
    <row r="156" spans="1:65" ht="16.5" customHeight="1" x14ac:dyDescent="0.25">
      <c r="A156" s="10"/>
      <c r="B156" s="389"/>
      <c r="C156" s="332"/>
      <c r="D156" s="333" t="s">
        <v>60</v>
      </c>
      <c r="E156" s="351" t="s">
        <v>455</v>
      </c>
      <c r="F156" s="351" t="s">
        <v>577</v>
      </c>
      <c r="G156" s="332"/>
      <c r="H156" s="332"/>
      <c r="I156" s="332"/>
      <c r="J156" s="330">
        <f>SUM(J157)</f>
        <v>0</v>
      </c>
      <c r="K156" s="332"/>
      <c r="L156" s="147"/>
    </row>
    <row r="157" spans="1:65" ht="16.5" customHeight="1" x14ac:dyDescent="0.25">
      <c r="A157" s="10"/>
      <c r="B157" s="389"/>
      <c r="C157" s="332"/>
      <c r="D157" s="333" t="s">
        <v>60</v>
      </c>
      <c r="E157" s="334" t="s">
        <v>471</v>
      </c>
      <c r="F157" s="334" t="s">
        <v>474</v>
      </c>
      <c r="G157" s="332"/>
      <c r="H157" s="332"/>
      <c r="I157" s="332"/>
      <c r="J157" s="336">
        <f>SUM(J158)</f>
        <v>0</v>
      </c>
      <c r="K157" s="332"/>
      <c r="L157" s="147"/>
    </row>
    <row r="158" spans="1:65" ht="16.5" customHeight="1" x14ac:dyDescent="0.2">
      <c r="A158" s="267"/>
      <c r="B158" s="390"/>
      <c r="C158" s="301">
        <v>40</v>
      </c>
      <c r="D158" s="301" t="s">
        <v>112</v>
      </c>
      <c r="E158" s="337" t="s">
        <v>578</v>
      </c>
      <c r="F158" s="338" t="s">
        <v>579</v>
      </c>
      <c r="G158" s="339" t="s">
        <v>566</v>
      </c>
      <c r="H158" s="340">
        <v>72</v>
      </c>
      <c r="I158" s="341"/>
      <c r="J158" s="341">
        <f>ROUND(I158*H158,2)</f>
        <v>0</v>
      </c>
      <c r="K158" s="338" t="s">
        <v>1</v>
      </c>
      <c r="L158" s="147"/>
    </row>
    <row r="159" spans="1:65" s="468" customFormat="1" ht="16.5" customHeight="1" x14ac:dyDescent="0.2">
      <c r="A159" s="467"/>
      <c r="B159" s="390"/>
      <c r="C159" s="529"/>
      <c r="D159" s="529"/>
      <c r="E159" s="530"/>
      <c r="F159" s="361" t="s">
        <v>823</v>
      </c>
      <c r="G159" s="532"/>
      <c r="H159" s="533"/>
      <c r="I159" s="534"/>
      <c r="J159" s="534"/>
      <c r="K159" s="531"/>
      <c r="L159" s="147"/>
    </row>
    <row r="160" spans="1:65" s="468" customFormat="1" ht="16.5" customHeight="1" x14ac:dyDescent="0.2">
      <c r="A160" s="467"/>
      <c r="B160" s="390"/>
      <c r="C160" s="305"/>
      <c r="D160" s="343"/>
      <c r="E160" s="305"/>
      <c r="F160" s="361"/>
      <c r="G160" s="305"/>
      <c r="H160" s="305"/>
      <c r="I160" s="305"/>
      <c r="J160" s="528">
        <f>J161</f>
        <v>0</v>
      </c>
      <c r="K160" s="531"/>
      <c r="L160" s="147"/>
    </row>
    <row r="161" spans="1:12" ht="16.5" customHeight="1" x14ac:dyDescent="0.2">
      <c r="A161" s="267"/>
      <c r="B161" s="390"/>
      <c r="C161" s="301">
        <v>50</v>
      </c>
      <c r="D161" s="301" t="s">
        <v>112</v>
      </c>
      <c r="E161" s="526">
        <v>310231001</v>
      </c>
      <c r="F161" s="527" t="s">
        <v>971</v>
      </c>
      <c r="G161" s="339" t="s">
        <v>115</v>
      </c>
      <c r="H161" s="340">
        <v>3</v>
      </c>
      <c r="I161" s="341"/>
      <c r="J161" s="341">
        <f>ROUND(I161*H161,2)</f>
        <v>0</v>
      </c>
      <c r="K161" s="305"/>
      <c r="L161" s="147"/>
    </row>
    <row r="162" spans="1:12" x14ac:dyDescent="0.2">
      <c r="A162" s="267"/>
      <c r="B162" s="391"/>
      <c r="C162" s="406"/>
      <c r="D162" s="406"/>
      <c r="E162" s="406"/>
      <c r="F162" s="406"/>
      <c r="G162" s="406"/>
      <c r="H162" s="406"/>
      <c r="I162" s="406"/>
      <c r="J162" s="406"/>
      <c r="K162" s="406"/>
      <c r="L162" s="147"/>
    </row>
    <row r="163" spans="1:12" x14ac:dyDescent="0.2">
      <c r="A163" s="264"/>
      <c r="B163" s="264"/>
      <c r="C163" s="251"/>
      <c r="D163" s="251"/>
      <c r="E163" s="251"/>
      <c r="F163" s="251"/>
      <c r="G163" s="251"/>
      <c r="H163" s="251"/>
      <c r="I163" s="251"/>
      <c r="J163" s="251"/>
      <c r="K163" s="251"/>
    </row>
  </sheetData>
  <autoFilter ref="C83:K145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30</vt:i4>
      </vt:variant>
    </vt:vector>
  </HeadingPairs>
  <TitlesOfParts>
    <vt:vector size="46" baseType="lpstr">
      <vt:lpstr>Rekapitulace stavby</vt:lpstr>
      <vt:lpstr>VRN</vt:lpstr>
      <vt:lpstr>VENK. ROZV. SO 01</vt:lpstr>
      <vt:lpstr>PROTLAK SO 01.1</vt:lpstr>
      <vt:lpstr>SO 02.1_852_9-11</vt:lpstr>
      <vt:lpstr>SO 02.2_854_13-15</vt:lpstr>
      <vt:lpstr>SO 02.3_851_7-5</vt:lpstr>
      <vt:lpstr>SO 02.4_850</vt:lpstr>
      <vt:lpstr>SO 02.5_876_31-29</vt:lpstr>
      <vt:lpstr>SO 02.6_893_35</vt:lpstr>
      <vt:lpstr>SO 02.7_894_37</vt:lpstr>
      <vt:lpstr>SO 02.8_865</vt:lpstr>
      <vt:lpstr>SO 02.9_896</vt:lpstr>
      <vt:lpstr>SO 02.10_897</vt:lpstr>
      <vt:lpstr>SO 02.11_MŠ</vt:lpstr>
      <vt:lpstr>SO 03 - K - 16A</vt:lpstr>
      <vt:lpstr>'PROTLAK SO 01.1'!Názvy_tisku</vt:lpstr>
      <vt:lpstr>'Rekapitulace stavby'!Názvy_tisku</vt:lpstr>
      <vt:lpstr>'SO 02.1_852_9-11'!Názvy_tisku</vt:lpstr>
      <vt:lpstr>'SO 02.10_897'!Názvy_tisku</vt:lpstr>
      <vt:lpstr>'SO 02.11_MŠ'!Názvy_tisku</vt:lpstr>
      <vt:lpstr>'SO 02.2_854_13-15'!Názvy_tisku</vt:lpstr>
      <vt:lpstr>'SO 02.3_851_7-5'!Názvy_tisku</vt:lpstr>
      <vt:lpstr>'SO 02.4_850'!Názvy_tisku</vt:lpstr>
      <vt:lpstr>'SO 02.5_876_31-29'!Názvy_tisku</vt:lpstr>
      <vt:lpstr>'SO 02.6_893_35'!Názvy_tisku</vt:lpstr>
      <vt:lpstr>'SO 02.7_894_37'!Názvy_tisku</vt:lpstr>
      <vt:lpstr>'SO 02.8_865'!Názvy_tisku</vt:lpstr>
      <vt:lpstr>'SO 02.9_896'!Názvy_tisku</vt:lpstr>
      <vt:lpstr>'SO 03 - K - 16A'!Názvy_tisku</vt:lpstr>
      <vt:lpstr>'VENK. ROZV. SO 01'!Názvy_tisku</vt:lpstr>
      <vt:lpstr>'PROTLAK SO 01.1'!Oblast_tisku</vt:lpstr>
      <vt:lpstr>'Rekapitulace stavby'!Oblast_tisku</vt:lpstr>
      <vt:lpstr>'SO 02.1_852_9-11'!Oblast_tisku</vt:lpstr>
      <vt:lpstr>'SO 02.10_897'!Oblast_tisku</vt:lpstr>
      <vt:lpstr>'SO 02.11_MŠ'!Oblast_tisku</vt:lpstr>
      <vt:lpstr>'SO 02.2_854_13-15'!Oblast_tisku</vt:lpstr>
      <vt:lpstr>'SO 02.3_851_7-5'!Oblast_tisku</vt:lpstr>
      <vt:lpstr>'SO 02.4_850'!Oblast_tisku</vt:lpstr>
      <vt:lpstr>'SO 02.5_876_31-29'!Oblast_tisku</vt:lpstr>
      <vt:lpstr>'SO 02.6_893_35'!Oblast_tisku</vt:lpstr>
      <vt:lpstr>'SO 02.7_894_37'!Oblast_tisku</vt:lpstr>
      <vt:lpstr>'SO 02.8_865'!Oblast_tisku</vt:lpstr>
      <vt:lpstr>'SO 02.9_896'!Oblast_tisku</vt:lpstr>
      <vt:lpstr>'SO 03 - K - 16A'!Oblast_tisku</vt:lpstr>
      <vt:lpstr>'VENK. ROZV. SO 01'!Oblast_tisku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Vlk</dc:creator>
  <cp:lastModifiedBy>JZ</cp:lastModifiedBy>
  <cp:lastPrinted>2019-03-01T18:41:53Z</cp:lastPrinted>
  <dcterms:created xsi:type="dcterms:W3CDTF">2019-02-21T13:23:54Z</dcterms:created>
  <dcterms:modified xsi:type="dcterms:W3CDTF">2021-04-06T12:57:04Z</dcterms:modified>
</cp:coreProperties>
</file>